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4125" yWindow="1065" windowWidth="10815" windowHeight="8445" tabRatio="847" firstSheet="6" activeTab="6"/>
  </bookViews>
  <sheets>
    <sheet name="TM_Personale dipendente" sheetId="4" state="veryHidden" r:id="rId1"/>
    <sheet name="TM_Foglio2" sheetId="5" state="veryHidden" r:id="rId2"/>
    <sheet name="TM_Personale dipendente (2)" sheetId="6" state="veryHidden" r:id="rId3"/>
    <sheet name="TM_Personale dipendente (3)" sheetId="16" state="veryHidden" r:id="rId4"/>
    <sheet name="TM_Allegato_1" sheetId="17" state="veryHidden" r:id="rId5"/>
    <sheet name="Dati" sheetId="48" state="hidden" r:id="rId6"/>
    <sheet name="Modello_CE" sheetId="36" r:id="rId7"/>
    <sheet name="Modello SP Attivo" sheetId="49" r:id="rId8"/>
    <sheet name="bilancio di verifica SP" sheetId="51" r:id="rId9"/>
    <sheet name="Modello SP Passivo" sheetId="50" r:id="rId10"/>
    <sheet name="Bilancio_di_Verifica " sheetId="20" r:id="rId11"/>
    <sheet name="Gestione_Ordini" sheetId="13" r:id="rId12"/>
    <sheet name="TM_Personale 2 (2)" sheetId="18" state="veryHidden" r:id="rId13"/>
    <sheet name="TM_Allegato_4_" sheetId="19" state="veryHidden" r:id="rId14"/>
    <sheet name="Prospetto_Ricavi_Infragruppo" sheetId="40" r:id="rId15"/>
    <sheet name="Prospetto_Costi_Infragruppo" sheetId="43" r:id="rId16"/>
    <sheet name="Prestazioni_Ospedaliere" sheetId="25" r:id="rId17"/>
    <sheet name="Prestazioni_Specialistiche" sheetId="44" r:id="rId18"/>
    <sheet name="Sopravvenienze_Passive" sheetId="30" r:id="rId19"/>
    <sheet name="Sopravvenienze_Attive" sheetId="45" r:id="rId20"/>
    <sheet name="Insussistenze_Passive" sheetId="46" r:id="rId21"/>
    <sheet name="Insussistenze_Attive" sheetId="47" r:id="rId22"/>
  </sheets>
  <externalReferences>
    <externalReference r:id="rId23"/>
  </externalReferences>
  <definedNames>
    <definedName name="_xlnm._FilterDatabase" localSheetId="7" hidden="1">'Modello SP Attivo'!$C$5:$F$176</definedName>
    <definedName name="_xlnm._FilterDatabase" localSheetId="9" hidden="1">'Modello SP Passivo'!$C$5:$F$112</definedName>
    <definedName name="_xlnm._FilterDatabase" localSheetId="6" hidden="1">Modello_CE!$C$16:$F$497</definedName>
  </definedNames>
  <calcPr calcId="145621"/>
</workbook>
</file>

<file path=xl/calcChain.xml><?xml version="1.0" encoding="utf-8"?>
<calcChain xmlns="http://schemas.openxmlformats.org/spreadsheetml/2006/main">
  <c r="F108" i="36" l="1"/>
  <c r="F29" i="50" l="1"/>
  <c r="D300" i="51" l="1"/>
  <c r="C300" i="51"/>
  <c r="D205" i="51"/>
  <c r="F33" i="50"/>
  <c r="K7" i="50"/>
  <c r="F73" i="50" l="1"/>
  <c r="D188" i="51"/>
  <c r="C108" i="51" l="1"/>
  <c r="F27" i="50"/>
  <c r="G492" i="20" l="1"/>
  <c r="G493" i="20"/>
  <c r="G494" i="20"/>
  <c r="G495" i="20"/>
  <c r="G496" i="20"/>
  <c r="G497" i="20"/>
  <c r="G499" i="20"/>
  <c r="F498" i="20"/>
  <c r="G498" i="20" s="1"/>
  <c r="F491" i="20"/>
  <c r="G491" i="20" s="1"/>
  <c r="C12" i="40"/>
  <c r="J7" i="20" l="1"/>
  <c r="J8" i="20"/>
  <c r="J9" i="20"/>
  <c r="J10" i="20"/>
  <c r="J11" i="20"/>
  <c r="J12" i="20"/>
  <c r="J13" i="20"/>
  <c r="J14" i="20"/>
  <c r="J15" i="20"/>
  <c r="J16" i="20"/>
  <c r="J17" i="20"/>
  <c r="J18" i="20"/>
  <c r="J19" i="20"/>
  <c r="J20" i="20"/>
  <c r="J21" i="20"/>
  <c r="J22" i="20"/>
  <c r="J23" i="20"/>
  <c r="J24" i="20"/>
  <c r="J25" i="20"/>
  <c r="J26" i="20"/>
  <c r="J27" i="20"/>
  <c r="J28" i="20"/>
  <c r="J29" i="20"/>
  <c r="J30" i="20"/>
  <c r="J31" i="20"/>
  <c r="J32" i="20"/>
  <c r="J33" i="20"/>
  <c r="J34" i="20"/>
  <c r="J35" i="20"/>
  <c r="J36" i="20"/>
  <c r="J37" i="20"/>
  <c r="J38" i="20"/>
  <c r="J39" i="20"/>
  <c r="J40" i="20"/>
  <c r="J41" i="20"/>
  <c r="J42" i="20"/>
  <c r="J43" i="20"/>
  <c r="J44" i="20"/>
  <c r="J45" i="20"/>
  <c r="J46" i="20"/>
  <c r="J47" i="20"/>
  <c r="J48" i="20"/>
  <c r="J49" i="20"/>
  <c r="J50" i="20"/>
  <c r="J51" i="20"/>
  <c r="J52" i="20"/>
  <c r="J53" i="20"/>
  <c r="J54" i="20"/>
  <c r="J55" i="20"/>
  <c r="J56" i="20"/>
  <c r="J57" i="20"/>
  <c r="J58" i="20"/>
  <c r="J59" i="20"/>
  <c r="J60" i="20"/>
  <c r="J61" i="20"/>
  <c r="J62" i="20"/>
  <c r="J63" i="20"/>
  <c r="J64" i="20"/>
  <c r="J65" i="20"/>
  <c r="J66" i="20"/>
  <c r="J67" i="20"/>
  <c r="J68" i="20"/>
  <c r="J69" i="20"/>
  <c r="J70" i="20"/>
  <c r="J71" i="20"/>
  <c r="J72" i="20"/>
  <c r="J73" i="20"/>
  <c r="J74" i="20"/>
  <c r="J75" i="20"/>
  <c r="J76" i="20"/>
  <c r="J77" i="20"/>
  <c r="J78" i="20"/>
  <c r="J79" i="20"/>
  <c r="J80" i="20"/>
  <c r="J81" i="20"/>
  <c r="J82" i="20"/>
  <c r="J83" i="20"/>
  <c r="J84" i="20"/>
  <c r="J85" i="20"/>
  <c r="J86" i="20"/>
  <c r="J87" i="20"/>
  <c r="J88" i="20"/>
  <c r="J89" i="20"/>
  <c r="J90" i="20"/>
  <c r="J91" i="20"/>
  <c r="J92" i="20"/>
  <c r="J93" i="20"/>
  <c r="J94" i="20"/>
  <c r="J95" i="20"/>
  <c r="J96" i="20"/>
  <c r="J97" i="20"/>
  <c r="J98" i="20"/>
  <c r="J99" i="20"/>
  <c r="J100" i="20"/>
  <c r="J101" i="20"/>
  <c r="J102" i="20"/>
  <c r="J103" i="20"/>
  <c r="J104" i="20"/>
  <c r="J105" i="20"/>
  <c r="J106" i="20"/>
  <c r="J107" i="20"/>
  <c r="J108" i="20"/>
  <c r="J109" i="20"/>
  <c r="J110" i="20"/>
  <c r="J111" i="20"/>
  <c r="J112" i="20"/>
  <c r="J113" i="20"/>
  <c r="J114" i="20"/>
  <c r="J115" i="20"/>
  <c r="J116" i="20"/>
  <c r="J117" i="20"/>
  <c r="J118" i="20"/>
  <c r="J119" i="20"/>
  <c r="J120" i="20"/>
  <c r="J121" i="20"/>
  <c r="J122" i="20"/>
  <c r="J123" i="20"/>
  <c r="J124" i="20"/>
  <c r="J125" i="20"/>
  <c r="J126" i="20"/>
  <c r="J127" i="20"/>
  <c r="J128" i="20"/>
  <c r="J129" i="20"/>
  <c r="J130" i="20"/>
  <c r="J131" i="20"/>
  <c r="J132" i="20"/>
  <c r="J133" i="20"/>
  <c r="J134" i="20"/>
  <c r="J135" i="20"/>
  <c r="J136" i="20"/>
  <c r="J137" i="20"/>
  <c r="J138" i="20"/>
  <c r="J139" i="20"/>
  <c r="J140" i="20"/>
  <c r="J141" i="20"/>
  <c r="J142" i="20"/>
  <c r="J143" i="20"/>
  <c r="J144" i="20"/>
  <c r="J145" i="20"/>
  <c r="J146" i="20"/>
  <c r="J147" i="20"/>
  <c r="J148" i="20"/>
  <c r="J149" i="20"/>
  <c r="J150" i="20"/>
  <c r="J151" i="20"/>
  <c r="J152" i="20"/>
  <c r="J153" i="20"/>
  <c r="J154" i="20"/>
  <c r="J155" i="20"/>
  <c r="J156" i="20"/>
  <c r="J157" i="20"/>
  <c r="J158" i="20"/>
  <c r="J159" i="20"/>
  <c r="J160" i="20"/>
  <c r="J161" i="20"/>
  <c r="J162" i="20"/>
  <c r="J163" i="20"/>
  <c r="J164" i="20"/>
  <c r="J165" i="20"/>
  <c r="J166" i="20"/>
  <c r="J167" i="20"/>
  <c r="J168" i="20"/>
  <c r="J169" i="20"/>
  <c r="J170" i="20"/>
  <c r="J171" i="20"/>
  <c r="J172" i="20"/>
  <c r="J173" i="20"/>
  <c r="J174" i="20"/>
  <c r="J175" i="20"/>
  <c r="J176" i="20"/>
  <c r="J177" i="20"/>
  <c r="J178" i="20"/>
  <c r="J179" i="20"/>
  <c r="J180" i="20"/>
  <c r="J181" i="20"/>
  <c r="J182" i="20"/>
  <c r="J183" i="20"/>
  <c r="J184" i="20"/>
  <c r="J185" i="20"/>
  <c r="J186" i="20"/>
  <c r="J187" i="20"/>
  <c r="J188" i="20"/>
  <c r="J189" i="20"/>
  <c r="J190" i="20"/>
  <c r="J191" i="20"/>
  <c r="J192" i="20"/>
  <c r="J193" i="20"/>
  <c r="J194" i="20"/>
  <c r="J195" i="20"/>
  <c r="J196" i="20"/>
  <c r="J197" i="20"/>
  <c r="J198" i="20"/>
  <c r="J199" i="20"/>
  <c r="J200" i="20"/>
  <c r="J201" i="20"/>
  <c r="J202" i="20"/>
  <c r="J203" i="20"/>
  <c r="J204" i="20"/>
  <c r="J205" i="20"/>
  <c r="J206" i="20"/>
  <c r="J207" i="20"/>
  <c r="J208" i="20"/>
  <c r="J209" i="20"/>
  <c r="J210" i="20"/>
  <c r="J211" i="20"/>
  <c r="J212" i="20"/>
  <c r="J213" i="20"/>
  <c r="J214" i="20"/>
  <c r="J215" i="20"/>
  <c r="J216" i="20"/>
  <c r="J217" i="20"/>
  <c r="J218" i="20"/>
  <c r="J219" i="20"/>
  <c r="J220" i="20"/>
  <c r="J221" i="20"/>
  <c r="J222" i="20"/>
  <c r="J223" i="20"/>
  <c r="J224" i="20"/>
  <c r="J225" i="20"/>
  <c r="J226" i="20"/>
  <c r="J227" i="20"/>
  <c r="J228" i="20"/>
  <c r="J229" i="20"/>
  <c r="J230" i="20"/>
  <c r="J231" i="20"/>
  <c r="J232" i="20"/>
  <c r="J233" i="20"/>
  <c r="J234" i="20"/>
  <c r="J235" i="20"/>
  <c r="J236" i="20"/>
  <c r="J237" i="20"/>
  <c r="J238" i="20"/>
  <c r="J239" i="20"/>
  <c r="J240" i="20"/>
  <c r="J241" i="20"/>
  <c r="J242" i="20"/>
  <c r="J243" i="20"/>
  <c r="J244" i="20"/>
  <c r="J245" i="20"/>
  <c r="J246" i="20"/>
  <c r="J247" i="20"/>
  <c r="J248" i="20"/>
  <c r="J249" i="20"/>
  <c r="J250" i="20"/>
  <c r="J251" i="20"/>
  <c r="J252" i="20"/>
  <c r="J253" i="20"/>
  <c r="J254" i="20"/>
  <c r="J255" i="20"/>
  <c r="J256" i="20"/>
  <c r="J257" i="20"/>
  <c r="J258" i="20"/>
  <c r="J259" i="20"/>
  <c r="J260" i="20"/>
  <c r="J261" i="20"/>
  <c r="J262" i="20"/>
  <c r="J263" i="20"/>
  <c r="J264" i="20"/>
  <c r="J265" i="20"/>
  <c r="J266" i="20"/>
  <c r="J267" i="20"/>
  <c r="J268" i="20"/>
  <c r="J269" i="20"/>
  <c r="J270" i="20"/>
  <c r="J271" i="20"/>
  <c r="J272" i="20"/>
  <c r="J273" i="20"/>
  <c r="J274" i="20"/>
  <c r="J275" i="20"/>
  <c r="J276" i="20"/>
  <c r="J277" i="20"/>
  <c r="J278" i="20"/>
  <c r="J279" i="20"/>
  <c r="J280" i="20"/>
  <c r="J281" i="20"/>
  <c r="J282" i="20"/>
  <c r="J283" i="20"/>
  <c r="J284" i="20"/>
  <c r="J285" i="20"/>
  <c r="J286" i="20"/>
  <c r="J287" i="20"/>
  <c r="J288" i="20"/>
  <c r="J289" i="20"/>
  <c r="J290" i="20"/>
  <c r="J291" i="20"/>
  <c r="J292" i="20"/>
  <c r="J293" i="20"/>
  <c r="J294" i="20"/>
  <c r="J295" i="20"/>
  <c r="J296" i="20"/>
  <c r="J297" i="20"/>
  <c r="J298" i="20"/>
  <c r="J299" i="20"/>
  <c r="J300" i="20"/>
  <c r="J301" i="20"/>
  <c r="J302" i="20"/>
  <c r="J303" i="20"/>
  <c r="J304" i="20"/>
  <c r="J305" i="20"/>
  <c r="J306" i="20"/>
  <c r="J307" i="20"/>
  <c r="J308" i="20"/>
  <c r="J309" i="20"/>
  <c r="J310" i="20"/>
  <c r="J311" i="20"/>
  <c r="J312" i="20"/>
  <c r="J313" i="20"/>
  <c r="J314" i="20"/>
  <c r="J315" i="20"/>
  <c r="J316" i="20"/>
  <c r="J317" i="20"/>
  <c r="J318" i="20"/>
  <c r="J319" i="20"/>
  <c r="J320" i="20"/>
  <c r="J321" i="20"/>
  <c r="J322" i="20"/>
  <c r="J323" i="20"/>
  <c r="J324" i="20"/>
  <c r="J325" i="20"/>
  <c r="J326" i="20"/>
  <c r="J327" i="20"/>
  <c r="J328" i="20"/>
  <c r="J329" i="20"/>
  <c r="J330" i="20"/>
  <c r="J331" i="20"/>
  <c r="J332" i="20"/>
  <c r="J333" i="20"/>
  <c r="J334" i="20"/>
  <c r="J335" i="20"/>
  <c r="J336" i="20"/>
  <c r="J337" i="20"/>
  <c r="J338" i="20"/>
  <c r="J339" i="20"/>
  <c r="J340" i="20"/>
  <c r="J341" i="20"/>
  <c r="J342" i="20"/>
  <c r="J343" i="20"/>
  <c r="J344" i="20"/>
  <c r="J345" i="20"/>
  <c r="J346" i="20"/>
  <c r="J347" i="20"/>
  <c r="J348" i="20"/>
  <c r="J349" i="20"/>
  <c r="J350" i="20"/>
  <c r="J351" i="20"/>
  <c r="J352" i="20"/>
  <c r="J353" i="20"/>
  <c r="J354" i="20"/>
  <c r="J355" i="20"/>
  <c r="J356" i="20"/>
  <c r="J357" i="20"/>
  <c r="J358" i="20"/>
  <c r="J359" i="20"/>
  <c r="J360" i="20"/>
  <c r="J361" i="20"/>
  <c r="J362" i="20"/>
  <c r="J363" i="20"/>
  <c r="J364" i="20"/>
  <c r="J365" i="20"/>
  <c r="J366" i="20"/>
  <c r="J367" i="20"/>
  <c r="J368" i="20"/>
  <c r="J369" i="20"/>
  <c r="J370" i="20"/>
  <c r="J371" i="20"/>
  <c r="J372" i="20"/>
  <c r="J373" i="20"/>
  <c r="J374" i="20"/>
  <c r="J375" i="20"/>
  <c r="J376" i="20"/>
  <c r="J377" i="20"/>
  <c r="J378" i="20"/>
  <c r="J379" i="20"/>
  <c r="J380" i="20"/>
  <c r="J381" i="20"/>
  <c r="J382" i="20"/>
  <c r="J383" i="20"/>
  <c r="J384" i="20"/>
  <c r="J385" i="20"/>
  <c r="J386" i="20"/>
  <c r="J387" i="20"/>
  <c r="J388" i="20"/>
  <c r="J389" i="20"/>
  <c r="J390" i="20"/>
  <c r="J391" i="20"/>
  <c r="J392" i="20"/>
  <c r="J393" i="20"/>
  <c r="J394" i="20"/>
  <c r="J395" i="20"/>
  <c r="J396" i="20"/>
  <c r="J397" i="20"/>
  <c r="J398" i="20"/>
  <c r="J399" i="20"/>
  <c r="J400" i="20"/>
  <c r="J401" i="20"/>
  <c r="J402" i="20"/>
  <c r="J403" i="20"/>
  <c r="J404" i="20"/>
  <c r="J405" i="20"/>
  <c r="J406" i="20"/>
  <c r="J407" i="20"/>
  <c r="J408" i="20"/>
  <c r="J409" i="20"/>
  <c r="J410" i="20"/>
  <c r="J411" i="20"/>
  <c r="J412" i="20"/>
  <c r="J413" i="20"/>
  <c r="J414" i="20"/>
  <c r="J415" i="20"/>
  <c r="J416" i="20"/>
  <c r="J417" i="20"/>
  <c r="J418" i="20"/>
  <c r="J419" i="20"/>
  <c r="J420" i="20"/>
  <c r="J421" i="20"/>
  <c r="J422" i="20"/>
  <c r="J423" i="20"/>
  <c r="J424" i="20"/>
  <c r="J425" i="20"/>
  <c r="J426" i="20"/>
  <c r="J427" i="20"/>
  <c r="J428" i="20"/>
  <c r="J429" i="20"/>
  <c r="J430" i="20"/>
  <c r="J431" i="20"/>
  <c r="J432" i="20"/>
  <c r="J433" i="20"/>
  <c r="J434" i="20"/>
  <c r="J435" i="20"/>
  <c r="J436" i="20"/>
  <c r="J437" i="20"/>
  <c r="J438" i="20"/>
  <c r="J439" i="20"/>
  <c r="J440" i="20"/>
  <c r="J441" i="20"/>
  <c r="J442" i="20"/>
  <c r="J443" i="20"/>
  <c r="J444" i="20"/>
  <c r="J445" i="20"/>
  <c r="J446" i="20"/>
  <c r="J447" i="20"/>
  <c r="J448" i="20"/>
  <c r="J449" i="20"/>
  <c r="J450" i="20"/>
  <c r="J451" i="20"/>
  <c r="J452" i="20"/>
  <c r="J453" i="20"/>
  <c r="J454" i="20"/>
  <c r="J455" i="20"/>
  <c r="J456" i="20"/>
  <c r="J457" i="20"/>
  <c r="J458" i="20"/>
  <c r="J459" i="20"/>
  <c r="J460" i="20"/>
  <c r="J461" i="20"/>
  <c r="J462" i="20"/>
  <c r="J463" i="20"/>
  <c r="J464" i="20"/>
  <c r="J465" i="20"/>
  <c r="J466" i="20"/>
  <c r="J467" i="20"/>
  <c r="J468" i="20"/>
  <c r="J469" i="20"/>
  <c r="J470" i="20"/>
  <c r="J471" i="20"/>
  <c r="J472" i="20"/>
  <c r="J473" i="20"/>
  <c r="J474" i="20"/>
  <c r="J475" i="20"/>
  <c r="J476" i="20"/>
  <c r="J477" i="20"/>
  <c r="J478" i="20"/>
  <c r="J479" i="20"/>
  <c r="J480" i="20"/>
  <c r="J481" i="20"/>
  <c r="J482" i="20"/>
  <c r="J483" i="20"/>
  <c r="J484" i="20"/>
  <c r="J485" i="20"/>
  <c r="J486" i="20"/>
  <c r="J487" i="20"/>
  <c r="J488" i="20"/>
  <c r="J489" i="20"/>
  <c r="J490" i="20"/>
  <c r="J491" i="20"/>
  <c r="J492" i="20"/>
  <c r="J493" i="20"/>
  <c r="J494" i="20"/>
  <c r="J495" i="20"/>
  <c r="J496" i="20"/>
  <c r="J497" i="20"/>
  <c r="J498" i="20"/>
  <c r="J499" i="20"/>
  <c r="J500" i="20"/>
  <c r="J501" i="20"/>
  <c r="J502" i="20"/>
  <c r="J503" i="20"/>
  <c r="J504" i="20"/>
  <c r="J505" i="20"/>
  <c r="J506" i="20"/>
  <c r="J507" i="20"/>
  <c r="J508" i="20"/>
  <c r="J509" i="20"/>
  <c r="J510" i="20"/>
  <c r="J511" i="20"/>
  <c r="J512" i="20"/>
  <c r="J513" i="20"/>
  <c r="J514" i="20"/>
  <c r="J515" i="20"/>
  <c r="J516" i="20"/>
  <c r="J517" i="20"/>
  <c r="J518" i="20"/>
  <c r="J519" i="20"/>
  <c r="J520" i="20"/>
  <c r="J521" i="20"/>
  <c r="J522" i="20"/>
  <c r="J523" i="20"/>
  <c r="J524" i="20"/>
  <c r="J525" i="20"/>
  <c r="J526" i="20"/>
  <c r="J527" i="20"/>
  <c r="J528" i="20"/>
  <c r="J529" i="20"/>
  <c r="J530" i="20"/>
  <c r="J531" i="20"/>
  <c r="J532" i="20"/>
  <c r="J533" i="20"/>
  <c r="J534" i="20"/>
  <c r="J535" i="20"/>
  <c r="J536" i="20"/>
  <c r="J537" i="20"/>
  <c r="J538" i="20"/>
  <c r="J539" i="20"/>
  <c r="J540" i="20"/>
  <c r="J541" i="20"/>
  <c r="J542" i="20"/>
  <c r="J543" i="20"/>
  <c r="J544" i="20"/>
  <c r="J545" i="20"/>
  <c r="J6" i="20"/>
  <c r="F86" i="20"/>
  <c r="K410" i="36" l="1"/>
  <c r="K412" i="36"/>
  <c r="K413" i="36"/>
  <c r="K414" i="36"/>
  <c r="K415" i="36"/>
  <c r="K416" i="36"/>
  <c r="K395" i="36"/>
  <c r="K396" i="36"/>
  <c r="K397" i="36"/>
  <c r="K400" i="36"/>
  <c r="K401" i="36"/>
  <c r="K402" i="36"/>
  <c r="K403" i="36"/>
  <c r="K404" i="36"/>
  <c r="K389" i="36"/>
  <c r="K391" i="36"/>
  <c r="K392" i="36"/>
  <c r="K368" i="36"/>
  <c r="K330" i="36"/>
  <c r="K334" i="36"/>
  <c r="K338" i="36"/>
  <c r="K342" i="36"/>
  <c r="K343" i="36"/>
  <c r="K345" i="36"/>
  <c r="K346" i="36"/>
  <c r="K347" i="36"/>
  <c r="K350" i="36"/>
  <c r="K351" i="36"/>
  <c r="K352" i="36"/>
  <c r="K356" i="36"/>
  <c r="K360" i="36"/>
  <c r="K361" i="36"/>
  <c r="K364" i="36"/>
  <c r="K365" i="36"/>
  <c r="K86" i="36" l="1"/>
  <c r="K89" i="36"/>
  <c r="K23" i="36"/>
  <c r="K24" i="36"/>
  <c r="K25" i="36"/>
  <c r="K26" i="36"/>
  <c r="K28" i="36"/>
  <c r="K29" i="36"/>
  <c r="K31" i="36"/>
  <c r="K32" i="36"/>
  <c r="K419" i="36"/>
  <c r="K423" i="36"/>
  <c r="K425" i="36"/>
  <c r="K426" i="36"/>
  <c r="K428" i="36"/>
  <c r="K430" i="36"/>
  <c r="K436" i="36"/>
  <c r="K438" i="36"/>
  <c r="K444" i="36"/>
  <c r="K446" i="36"/>
  <c r="K447" i="36"/>
  <c r="K448" i="36"/>
  <c r="K449" i="36"/>
  <c r="K450" i="36"/>
  <c r="K453" i="36"/>
  <c r="K455" i="36"/>
  <c r="K457" i="36"/>
  <c r="K461" i="36"/>
  <c r="K464" i="36"/>
  <c r="K468" i="36"/>
  <c r="K469" i="36"/>
  <c r="K470" i="36"/>
  <c r="K471" i="36"/>
  <c r="K473" i="36"/>
  <c r="K475" i="36"/>
  <c r="K477" i="36"/>
  <c r="K478" i="36"/>
  <c r="K479" i="36"/>
  <c r="K480" i="36"/>
  <c r="K481" i="36"/>
  <c r="K482" i="36"/>
  <c r="K483" i="36"/>
  <c r="K484" i="36"/>
  <c r="K489" i="36"/>
  <c r="K491" i="36"/>
  <c r="K494" i="36"/>
  <c r="K135" i="36"/>
  <c r="K143" i="36"/>
  <c r="K144" i="36"/>
  <c r="K146" i="36"/>
  <c r="K153" i="36"/>
  <c r="K154" i="36"/>
  <c r="K159" i="36"/>
  <c r="K160" i="36"/>
  <c r="K161" i="36"/>
  <c r="K162" i="36"/>
  <c r="K163" i="36"/>
  <c r="K164" i="36"/>
  <c r="K166" i="36"/>
  <c r="K167" i="36"/>
  <c r="K168" i="36"/>
  <c r="K170" i="36"/>
  <c r="K171" i="36"/>
  <c r="K172" i="36"/>
  <c r="K173" i="36"/>
  <c r="K175" i="36"/>
  <c r="K176" i="36"/>
  <c r="K177" i="36"/>
  <c r="K178" i="36"/>
  <c r="K179" i="36"/>
  <c r="K181" i="36"/>
  <c r="K182" i="36"/>
  <c r="K183" i="36"/>
  <c r="K184" i="36"/>
  <c r="K185" i="36"/>
  <c r="K187" i="36"/>
  <c r="K188" i="36"/>
  <c r="K189" i="36"/>
  <c r="K190" i="36"/>
  <c r="K192" i="36"/>
  <c r="K193" i="36"/>
  <c r="K194" i="36"/>
  <c r="K195" i="36"/>
  <c r="K197" i="36"/>
  <c r="K198" i="36"/>
  <c r="K199" i="36"/>
  <c r="K201" i="36"/>
  <c r="K202" i="36"/>
  <c r="K203" i="36"/>
  <c r="K204" i="36"/>
  <c r="K205" i="36"/>
  <c r="K207" i="36"/>
  <c r="K208" i="36"/>
  <c r="K209" i="36"/>
  <c r="K210" i="36"/>
  <c r="K211" i="36"/>
  <c r="K213" i="36"/>
  <c r="K214" i="36"/>
  <c r="K215" i="36"/>
  <c r="K216" i="36"/>
  <c r="K217" i="36"/>
  <c r="K218" i="36"/>
  <c r="K220" i="36"/>
  <c r="K221" i="36"/>
  <c r="K222" i="36"/>
  <c r="K223" i="36"/>
  <c r="K224" i="36"/>
  <c r="K226" i="36"/>
  <c r="K227" i="36"/>
  <c r="K228" i="36"/>
  <c r="K229" i="36"/>
  <c r="K231" i="36"/>
  <c r="K232" i="36"/>
  <c r="K234" i="36"/>
  <c r="K235" i="36"/>
  <c r="K239" i="36"/>
  <c r="K240" i="36"/>
  <c r="K241" i="36"/>
  <c r="K243" i="36"/>
  <c r="K245" i="36"/>
  <c r="K246" i="36"/>
  <c r="K247" i="36"/>
  <c r="K248" i="36"/>
  <c r="K250" i="36"/>
  <c r="K252" i="36"/>
  <c r="K253" i="36"/>
  <c r="K255" i="36"/>
  <c r="K257" i="36"/>
  <c r="K258" i="36"/>
  <c r="K259" i="36"/>
  <c r="K262" i="36"/>
  <c r="K263" i="36"/>
  <c r="K264" i="36"/>
  <c r="K267" i="36"/>
  <c r="K270" i="36"/>
  <c r="K271" i="36"/>
  <c r="K288" i="36"/>
  <c r="K289" i="36"/>
  <c r="K292" i="36"/>
  <c r="K293" i="36"/>
  <c r="K296" i="36"/>
  <c r="K297" i="36"/>
  <c r="K299" i="36"/>
  <c r="K301" i="36"/>
  <c r="K302" i="36"/>
  <c r="K303" i="36"/>
  <c r="K306" i="36"/>
  <c r="K309" i="36"/>
  <c r="K311" i="36"/>
  <c r="K314" i="36"/>
  <c r="K316" i="36"/>
  <c r="K321" i="36"/>
  <c r="K322" i="36"/>
  <c r="K323" i="36"/>
  <c r="F101" i="50" l="1"/>
  <c r="I61" i="50"/>
  <c r="H96" i="49"/>
  <c r="H85" i="49" s="1"/>
  <c r="F105" i="50" l="1"/>
  <c r="I105" i="50"/>
  <c r="I485" i="36" l="1"/>
  <c r="I454" i="36"/>
  <c r="I417" i="36"/>
  <c r="I424" i="36" s="1"/>
  <c r="I385" i="36"/>
  <c r="I382" i="36"/>
  <c r="I375" i="36"/>
  <c r="I374" i="36" s="1"/>
  <c r="I372" i="36" s="1"/>
  <c r="I369" i="36"/>
  <c r="I366" i="36" s="1"/>
  <c r="I362" i="36"/>
  <c r="I357" i="36" s="1"/>
  <c r="I358" i="36"/>
  <c r="I353" i="36"/>
  <c r="I348" i="36"/>
  <c r="I340" i="36"/>
  <c r="I339" i="36" s="1"/>
  <c r="I335" i="36"/>
  <c r="I331" i="36"/>
  <c r="I327" i="36"/>
  <c r="I317" i="36"/>
  <c r="I315" i="36" s="1"/>
  <c r="I307" i="36"/>
  <c r="I304" i="36"/>
  <c r="I294" i="36"/>
  <c r="I291" i="36" s="1"/>
  <c r="I287" i="36"/>
  <c r="I284" i="36"/>
  <c r="I265" i="36"/>
  <c r="I254" i="36"/>
  <c r="I244" i="36"/>
  <c r="I236" i="36"/>
  <c r="I147" i="36"/>
  <c r="I137" i="36"/>
  <c r="I133" i="36"/>
  <c r="I129" i="36"/>
  <c r="I122" i="36"/>
  <c r="I114" i="36"/>
  <c r="I110" i="36"/>
  <c r="I105" i="36"/>
  <c r="I104" i="36" s="1"/>
  <c r="I100" i="36"/>
  <c r="I96" i="36"/>
  <c r="I83" i="36"/>
  <c r="I61" i="36"/>
  <c r="I50" i="36"/>
  <c r="I40" i="36"/>
  <c r="I18" i="36"/>
  <c r="I17" i="36" s="1"/>
  <c r="H18" i="36"/>
  <c r="H17" i="36" s="1"/>
  <c r="I108" i="50"/>
  <c r="I102" i="50"/>
  <c r="I96" i="50"/>
  <c r="I90" i="50"/>
  <c r="I86" i="50"/>
  <c r="I77" i="50"/>
  <c r="I76" i="50" s="1"/>
  <c r="I69" i="50"/>
  <c r="I63" i="50"/>
  <c r="I58" i="50"/>
  <c r="I53" i="50"/>
  <c r="I51" i="50" s="1"/>
  <c r="I38" i="50"/>
  <c r="I32" i="50"/>
  <c r="I24" i="50"/>
  <c r="I18" i="50"/>
  <c r="I10" i="50"/>
  <c r="I8" i="50" s="1"/>
  <c r="I49" i="36" l="1"/>
  <c r="I326" i="36"/>
  <c r="I325" i="36" s="1"/>
  <c r="I324" i="36" s="1"/>
  <c r="I156" i="36"/>
  <c r="I46" i="50"/>
  <c r="I91" i="36"/>
  <c r="I128" i="36"/>
  <c r="I127" i="36" s="1"/>
  <c r="I273" i="36"/>
  <c r="I272" i="36" s="1"/>
  <c r="I155" i="36"/>
  <c r="I48" i="36"/>
  <c r="F89" i="49"/>
  <c r="F92" i="49"/>
  <c r="F17" i="49"/>
  <c r="F18" i="49"/>
  <c r="H172" i="49"/>
  <c r="H169" i="49"/>
  <c r="H166" i="49"/>
  <c r="H160" i="49"/>
  <c r="H157" i="49"/>
  <c r="H151" i="49"/>
  <c r="H146" i="49"/>
  <c r="H140" i="49"/>
  <c r="H132" i="49"/>
  <c r="H121" i="49"/>
  <c r="H120" i="49" s="1"/>
  <c r="H114" i="49"/>
  <c r="H105" i="49"/>
  <c r="H86" i="49"/>
  <c r="H79" i="49"/>
  <c r="H77" i="49" s="1"/>
  <c r="H72" i="49"/>
  <c r="H62" i="49"/>
  <c r="H58" i="49"/>
  <c r="H54" i="49"/>
  <c r="H51" i="49"/>
  <c r="H48" i="49"/>
  <c r="H45" i="49"/>
  <c r="H42" i="49"/>
  <c r="H39" i="49"/>
  <c r="H35" i="49"/>
  <c r="H29" i="49"/>
  <c r="H20" i="49"/>
  <c r="H14" i="49"/>
  <c r="H11" i="49"/>
  <c r="H8" i="49"/>
  <c r="I126" i="36" l="1"/>
  <c r="I406" i="36"/>
  <c r="H71" i="49"/>
  <c r="H139" i="49"/>
  <c r="H104" i="49" s="1"/>
  <c r="H84" i="49" s="1"/>
  <c r="H165" i="49"/>
  <c r="H7" i="49"/>
  <c r="H38" i="49"/>
  <c r="H34" i="49" s="1"/>
  <c r="H6" i="49" s="1"/>
  <c r="I486" i="36" l="1"/>
  <c r="F25" i="50"/>
  <c r="H25" i="50" s="1"/>
  <c r="H12" i="13"/>
  <c r="G11" i="13"/>
  <c r="O11" i="40" l="1"/>
  <c r="O8" i="40"/>
  <c r="O12" i="40" l="1"/>
  <c r="O9" i="43"/>
  <c r="O10" i="43"/>
  <c r="O8" i="43"/>
  <c r="O10" i="40"/>
  <c r="O9" i="40"/>
  <c r="P11" i="40" s="1"/>
  <c r="C9" i="43"/>
  <c r="H8" i="13" l="1"/>
  <c r="H9" i="13"/>
  <c r="H10" i="13"/>
  <c r="H11" i="13"/>
  <c r="H13" i="13"/>
  <c r="H14" i="13"/>
  <c r="H15" i="13"/>
  <c r="H16" i="13"/>
  <c r="H17" i="13"/>
  <c r="H18" i="13"/>
  <c r="H19" i="13"/>
  <c r="H20" i="13"/>
  <c r="H21" i="13"/>
  <c r="H22" i="13"/>
  <c r="H23" i="13"/>
  <c r="H7" i="13"/>
  <c r="G24" i="13"/>
  <c r="G46" i="50"/>
  <c r="G30" i="50" s="1"/>
  <c r="H27" i="50"/>
  <c r="G24" i="50"/>
  <c r="G18" i="50"/>
  <c r="G10" i="50"/>
  <c r="G8" i="50"/>
  <c r="G132" i="49"/>
  <c r="G121" i="49"/>
  <c r="G96" i="49"/>
  <c r="G86" i="49"/>
  <c r="G85" i="49" s="1"/>
  <c r="F37" i="49"/>
  <c r="G120" i="49" l="1"/>
  <c r="G104" i="49" s="1"/>
  <c r="G84" i="49" s="1"/>
  <c r="G6" i="50"/>
  <c r="F112" i="50" l="1"/>
  <c r="F110" i="50"/>
  <c r="F176" i="49"/>
  <c r="F174" i="49"/>
  <c r="F106" i="50"/>
  <c r="F98" i="50"/>
  <c r="F95" i="50"/>
  <c r="F94" i="50"/>
  <c r="F93" i="50"/>
  <c r="F92" i="50"/>
  <c r="F90" i="50" s="1"/>
  <c r="F84" i="50"/>
  <c r="F82" i="50"/>
  <c r="F77" i="50" s="1"/>
  <c r="F75" i="50"/>
  <c r="F48" i="50"/>
  <c r="F57" i="50"/>
  <c r="F36" i="50"/>
  <c r="F47" i="50"/>
  <c r="F37" i="50"/>
  <c r="F34" i="50"/>
  <c r="F31" i="50"/>
  <c r="F28" i="50"/>
  <c r="F19" i="50"/>
  <c r="F7" i="50"/>
  <c r="F11" i="50"/>
  <c r="F16" i="50"/>
  <c r="H16" i="50" s="1"/>
  <c r="F142" i="49"/>
  <c r="F170" i="49"/>
  <c r="F164" i="49"/>
  <c r="F162" i="49"/>
  <c r="F161" i="49"/>
  <c r="F156" i="49"/>
  <c r="F152" i="49"/>
  <c r="F150" i="49"/>
  <c r="F145" i="49"/>
  <c r="F131" i="49"/>
  <c r="F124" i="49"/>
  <c r="F133" i="49"/>
  <c r="F101" i="49"/>
  <c r="F102" i="49"/>
  <c r="F100" i="49"/>
  <c r="F98" i="49"/>
  <c r="F94" i="49"/>
  <c r="F91" i="49"/>
  <c r="F90" i="49"/>
  <c r="F87" i="49"/>
  <c r="F61" i="49"/>
  <c r="F60" i="49"/>
  <c r="F59" i="49"/>
  <c r="F56" i="49"/>
  <c r="F55" i="49"/>
  <c r="F53" i="49"/>
  <c r="F52" i="49"/>
  <c r="F50" i="49"/>
  <c r="F49" i="49"/>
  <c r="F47" i="49"/>
  <c r="F46" i="49"/>
  <c r="F44" i="49"/>
  <c r="F43" i="49"/>
  <c r="F41" i="49"/>
  <c r="F40" i="49"/>
  <c r="F13" i="49"/>
  <c r="F12" i="49"/>
  <c r="F10" i="49"/>
  <c r="F9" i="49"/>
  <c r="F100" i="50"/>
  <c r="F96" i="50" l="1"/>
  <c r="F108" i="50"/>
  <c r="F458" i="36" l="1"/>
  <c r="K458" i="36" s="1"/>
  <c r="F462" i="36"/>
  <c r="K462" i="36" s="1"/>
  <c r="F466" i="36"/>
  <c r="K466" i="36" s="1"/>
  <c r="F467" i="36"/>
  <c r="K467" i="36" s="1"/>
  <c r="F488" i="36"/>
  <c r="K488" i="36" s="1"/>
  <c r="F490" i="36"/>
  <c r="K490" i="36" s="1"/>
  <c r="F493" i="36"/>
  <c r="K493" i="36" s="1"/>
  <c r="F495" i="36"/>
  <c r="K495" i="36" s="1"/>
  <c r="F434" i="36"/>
  <c r="K434" i="36" s="1"/>
  <c r="F437" i="36"/>
  <c r="K437" i="36" s="1"/>
  <c r="F439" i="36"/>
  <c r="K439" i="36" s="1"/>
  <c r="F440" i="36"/>
  <c r="K440" i="36" s="1"/>
  <c r="F441" i="36"/>
  <c r="K441" i="36" s="1"/>
  <c r="F442" i="36"/>
  <c r="K442" i="36" s="1"/>
  <c r="F451" i="36"/>
  <c r="K451" i="36" s="1"/>
  <c r="F432" i="36"/>
  <c r="K432" i="36" s="1"/>
  <c r="F420" i="36"/>
  <c r="K420" i="36" s="1"/>
  <c r="F422" i="36"/>
  <c r="K422" i="36" s="1"/>
  <c r="F418" i="36"/>
  <c r="K418" i="36" s="1"/>
  <c r="F409" i="36"/>
  <c r="K409" i="36" s="1"/>
  <c r="F408" i="36"/>
  <c r="K408" i="36" s="1"/>
  <c r="F318" i="36"/>
  <c r="K318" i="36" s="1"/>
  <c r="F319" i="36"/>
  <c r="K319" i="36" s="1"/>
  <c r="F367" i="36"/>
  <c r="K367" i="36" s="1"/>
  <c r="F371" i="36"/>
  <c r="K371" i="36" s="1"/>
  <c r="F377" i="36"/>
  <c r="F387" i="36"/>
  <c r="K387" i="36" s="1"/>
  <c r="F388" i="36"/>
  <c r="K388" i="36" s="1"/>
  <c r="F390" i="36"/>
  <c r="K390" i="36" s="1"/>
  <c r="F399" i="36"/>
  <c r="K399" i="36" s="1"/>
  <c r="F394" i="36"/>
  <c r="K394" i="36" s="1"/>
  <c r="F405" i="36"/>
  <c r="K405" i="36" s="1"/>
  <c r="F452" i="36" l="1"/>
  <c r="K452" i="36" s="1"/>
  <c r="F472" i="36"/>
  <c r="K472" i="36" s="1"/>
  <c r="F329" i="36"/>
  <c r="K329" i="36" s="1"/>
  <c r="F363" i="36"/>
  <c r="K363" i="36" s="1"/>
  <c r="F355" i="36"/>
  <c r="K355" i="36" s="1"/>
  <c r="F378" i="36"/>
  <c r="F336" i="36"/>
  <c r="K336" i="36" s="1"/>
  <c r="F332" i="36"/>
  <c r="K332" i="36" s="1"/>
  <c r="F341" i="36"/>
  <c r="K341" i="36" s="1"/>
  <c r="F333" i="36"/>
  <c r="K333" i="36" s="1"/>
  <c r="F359" i="36"/>
  <c r="K359" i="36" s="1"/>
  <c r="F354" i="36"/>
  <c r="K354" i="36" s="1"/>
  <c r="F328" i="36"/>
  <c r="K328" i="36" s="1"/>
  <c r="F370" i="36"/>
  <c r="K370" i="36" s="1"/>
  <c r="F337" i="36"/>
  <c r="K337" i="36" s="1"/>
  <c r="C3" i="50"/>
  <c r="C3" i="49"/>
  <c r="A1" i="50"/>
  <c r="C1" i="50"/>
  <c r="A2" i="50"/>
  <c r="A3" i="50"/>
  <c r="F10" i="50"/>
  <c r="F8" i="50" s="1"/>
  <c r="F18" i="50"/>
  <c r="F24" i="50"/>
  <c r="F32" i="50"/>
  <c r="F38" i="50"/>
  <c r="F46" i="50"/>
  <c r="F53" i="50"/>
  <c r="F51" i="50" s="1"/>
  <c r="F58" i="50"/>
  <c r="F63" i="50"/>
  <c r="F69" i="50"/>
  <c r="F76" i="50"/>
  <c r="F86" i="50"/>
  <c r="F102" i="50"/>
  <c r="A1" i="49"/>
  <c r="C1" i="49"/>
  <c r="A2" i="49"/>
  <c r="A3" i="49"/>
  <c r="F8" i="49"/>
  <c r="F11" i="49"/>
  <c r="F14" i="49"/>
  <c r="F20" i="49"/>
  <c r="F29" i="49"/>
  <c r="F35" i="49"/>
  <c r="F39" i="49"/>
  <c r="F42" i="49"/>
  <c r="F45" i="49"/>
  <c r="F48" i="49"/>
  <c r="F51" i="49"/>
  <c r="F54" i="49"/>
  <c r="F58" i="49"/>
  <c r="F62" i="49"/>
  <c r="F72" i="49"/>
  <c r="F79" i="49"/>
  <c r="F77" i="49" s="1"/>
  <c r="F86" i="49"/>
  <c r="F96" i="49"/>
  <c r="F114" i="49"/>
  <c r="F105" i="49" s="1"/>
  <c r="F121" i="49"/>
  <c r="F132" i="49"/>
  <c r="F140" i="49"/>
  <c r="F139" i="49" s="1"/>
  <c r="F146" i="49"/>
  <c r="F151" i="49"/>
  <c r="F157" i="49"/>
  <c r="F160" i="49"/>
  <c r="F166" i="49"/>
  <c r="F169" i="49"/>
  <c r="F172" i="49"/>
  <c r="F6" i="50" l="1"/>
  <c r="F38" i="49"/>
  <c r="F34" i="49" s="1"/>
  <c r="F165" i="49"/>
  <c r="F71" i="49"/>
  <c r="F61" i="50"/>
  <c r="F120" i="49"/>
  <c r="F85" i="49"/>
  <c r="F7" i="49"/>
  <c r="F30" i="50"/>
  <c r="K8" i="50" s="1"/>
  <c r="D131" i="46"/>
  <c r="A131" i="46"/>
  <c r="D130" i="46"/>
  <c r="A130" i="46"/>
  <c r="D129" i="46"/>
  <c r="A129" i="46"/>
  <c r="D128" i="46"/>
  <c r="A128" i="46"/>
  <c r="D127" i="46"/>
  <c r="A127" i="46"/>
  <c r="D126" i="46"/>
  <c r="A126" i="46"/>
  <c r="D125" i="46"/>
  <c r="A125" i="46"/>
  <c r="D124" i="46"/>
  <c r="A124" i="46"/>
  <c r="D123" i="46"/>
  <c r="A123" i="46"/>
  <c r="D122" i="46"/>
  <c r="A122" i="46"/>
  <c r="D121" i="46"/>
  <c r="A121" i="46"/>
  <c r="D120" i="46"/>
  <c r="A120" i="46"/>
  <c r="A119" i="46"/>
  <c r="A118" i="46"/>
  <c r="A117" i="46"/>
  <c r="A116" i="46"/>
  <c r="A115" i="46"/>
  <c r="A114" i="46"/>
  <c r="A113" i="46"/>
  <c r="D131" i="47"/>
  <c r="A131" i="47"/>
  <c r="D130" i="47"/>
  <c r="A130" i="47"/>
  <c r="D129" i="47"/>
  <c r="A129" i="47"/>
  <c r="D128" i="47"/>
  <c r="A128" i="47"/>
  <c r="D127" i="47"/>
  <c r="A127" i="47"/>
  <c r="D126" i="47"/>
  <c r="A126" i="47"/>
  <c r="D125" i="47"/>
  <c r="A125" i="47"/>
  <c r="D124" i="47"/>
  <c r="A124" i="47"/>
  <c r="D123" i="47"/>
  <c r="A123" i="47"/>
  <c r="D122" i="47"/>
  <c r="A122" i="47"/>
  <c r="D121" i="47"/>
  <c r="A121" i="47"/>
  <c r="D120" i="47"/>
  <c r="A120" i="47"/>
  <c r="A119" i="47"/>
  <c r="A118" i="47"/>
  <c r="A117" i="47"/>
  <c r="A116" i="47"/>
  <c r="A115" i="47"/>
  <c r="A9" i="30"/>
  <c r="A8" i="30"/>
  <c r="A292" i="44"/>
  <c r="A291" i="44"/>
  <c r="A290" i="44"/>
  <c r="A289" i="44"/>
  <c r="A288" i="44"/>
  <c r="A287" i="44"/>
  <c r="A286" i="44"/>
  <c r="A285" i="44"/>
  <c r="A284" i="44"/>
  <c r="A283" i="44"/>
  <c r="A282" i="44"/>
  <c r="A281" i="44"/>
  <c r="A280" i="44"/>
  <c r="A279" i="44"/>
  <c r="A278" i="44"/>
  <c r="A277" i="44"/>
  <c r="A276" i="44"/>
  <c r="A275" i="44"/>
  <c r="A274" i="44"/>
  <c r="A273" i="44"/>
  <c r="A272" i="44"/>
  <c r="A271" i="44"/>
  <c r="A270" i="44"/>
  <c r="A269" i="44"/>
  <c r="A268" i="44"/>
  <c r="A267" i="44"/>
  <c r="A266" i="44"/>
  <c r="A265" i="44"/>
  <c r="A264" i="44"/>
  <c r="A263" i="44"/>
  <c r="A262" i="44"/>
  <c r="A261" i="44"/>
  <c r="A260" i="44"/>
  <c r="A259" i="44"/>
  <c r="A258" i="44"/>
  <c r="A257" i="44"/>
  <c r="A256" i="44"/>
  <c r="A255" i="44"/>
  <c r="A254" i="44"/>
  <c r="A253" i="44"/>
  <c r="A252" i="44"/>
  <c r="A251" i="44"/>
  <c r="A250" i="44"/>
  <c r="A249" i="44"/>
  <c r="A248" i="44"/>
  <c r="A247" i="44"/>
  <c r="A246" i="44"/>
  <c r="A245" i="44"/>
  <c r="A244" i="44"/>
  <c r="A243" i="44"/>
  <c r="A242" i="44"/>
  <c r="A241" i="44"/>
  <c r="A240" i="44"/>
  <c r="A239" i="44"/>
  <c r="A238" i="44"/>
  <c r="A237" i="44"/>
  <c r="A236" i="44"/>
  <c r="A235" i="44"/>
  <c r="A234" i="44"/>
  <c r="A233" i="44"/>
  <c r="A232" i="44"/>
  <c r="A231" i="44"/>
  <c r="A230" i="44"/>
  <c r="A229" i="44"/>
  <c r="A228" i="44"/>
  <c r="A227" i="44"/>
  <c r="A226" i="44"/>
  <c r="A225" i="44"/>
  <c r="A224" i="44"/>
  <c r="A223" i="44"/>
  <c r="A222" i="44"/>
  <c r="A221" i="44"/>
  <c r="A220" i="44"/>
  <c r="A219" i="44"/>
  <c r="A218" i="44"/>
  <c r="A217" i="44"/>
  <c r="A216" i="44"/>
  <c r="A215" i="44"/>
  <c r="A214" i="44"/>
  <c r="A213" i="44"/>
  <c r="A212" i="44"/>
  <c r="A211" i="44"/>
  <c r="A210" i="44"/>
  <c r="A209" i="44"/>
  <c r="A208" i="44"/>
  <c r="A207" i="44"/>
  <c r="A206" i="44"/>
  <c r="A205" i="44"/>
  <c r="A204" i="44"/>
  <c r="A203" i="44"/>
  <c r="A202" i="44"/>
  <c r="A201" i="44"/>
  <c r="A200" i="44"/>
  <c r="A199" i="44"/>
  <c r="A198" i="44"/>
  <c r="A197" i="44"/>
  <c r="A196" i="44"/>
  <c r="A195" i="44"/>
  <c r="A194" i="44"/>
  <c r="A193" i="44"/>
  <c r="A192" i="44"/>
  <c r="A191" i="44"/>
  <c r="A190" i="44"/>
  <c r="A189" i="44"/>
  <c r="A188" i="44"/>
  <c r="A187" i="44"/>
  <c r="A186" i="44"/>
  <c r="A185" i="44"/>
  <c r="A184" i="44"/>
  <c r="A183" i="44"/>
  <c r="A182" i="44"/>
  <c r="A181" i="44"/>
  <c r="A180" i="44"/>
  <c r="A179" i="44"/>
  <c r="A178" i="44"/>
  <c r="A177" i="44"/>
  <c r="A176" i="44"/>
  <c r="A175" i="44"/>
  <c r="A174" i="44"/>
  <c r="A173" i="44"/>
  <c r="A172" i="44"/>
  <c r="A171" i="44"/>
  <c r="A170" i="44"/>
  <c r="A169" i="44"/>
  <c r="A168" i="44"/>
  <c r="A167" i="44"/>
  <c r="A166" i="44"/>
  <c r="A165" i="44"/>
  <c r="A164" i="44"/>
  <c r="A163" i="44"/>
  <c r="A162" i="44"/>
  <c r="A161" i="44"/>
  <c r="A160" i="44"/>
  <c r="A159" i="44"/>
  <c r="A158" i="44"/>
  <c r="A157" i="44"/>
  <c r="A156" i="44"/>
  <c r="A155" i="44"/>
  <c r="A154" i="44"/>
  <c r="A153" i="44"/>
  <c r="A152" i="44"/>
  <c r="A151" i="44"/>
  <c r="A150" i="44"/>
  <c r="A149" i="44"/>
  <c r="A148" i="44"/>
  <c r="A147" i="44"/>
  <c r="A146" i="44"/>
  <c r="A145" i="44"/>
  <c r="A144" i="44"/>
  <c r="A143" i="44"/>
  <c r="A142" i="44"/>
  <c r="A141" i="44"/>
  <c r="A140" i="44"/>
  <c r="A139" i="44"/>
  <c r="A138" i="44"/>
  <c r="A137" i="44"/>
  <c r="A136" i="44"/>
  <c r="A135" i="44"/>
  <c r="A134" i="44"/>
  <c r="A133" i="44"/>
  <c r="A132" i="44"/>
  <c r="A131" i="44"/>
  <c r="A130" i="44"/>
  <c r="A129" i="44"/>
  <c r="A128" i="44"/>
  <c r="A127" i="44"/>
  <c r="A126" i="44"/>
  <c r="A125" i="44"/>
  <c r="A124" i="44"/>
  <c r="A123" i="44"/>
  <c r="A122" i="44"/>
  <c r="A121" i="44"/>
  <c r="A120" i="44"/>
  <c r="A119" i="44"/>
  <c r="A118" i="44"/>
  <c r="A117" i="44"/>
  <c r="A116" i="44"/>
  <c r="A115" i="44"/>
  <c r="A114" i="44"/>
  <c r="A113" i="44"/>
  <c r="A112" i="44"/>
  <c r="A111" i="44"/>
  <c r="A110" i="44"/>
  <c r="A109" i="44"/>
  <c r="A108" i="44"/>
  <c r="A107" i="44"/>
  <c r="A106" i="44"/>
  <c r="A105" i="44"/>
  <c r="A104" i="44"/>
  <c r="A103" i="44"/>
  <c r="A102" i="44"/>
  <c r="A101" i="44"/>
  <c r="A100" i="44"/>
  <c r="A99" i="44"/>
  <c r="A98" i="44"/>
  <c r="A97" i="44"/>
  <c r="A96" i="44"/>
  <c r="A95" i="44"/>
  <c r="A94" i="44"/>
  <c r="A93" i="44"/>
  <c r="A92" i="44"/>
  <c r="A91" i="44"/>
  <c r="A90" i="44"/>
  <c r="A89" i="44"/>
  <c r="A88" i="44"/>
  <c r="A87" i="44"/>
  <c r="A86" i="44"/>
  <c r="A85" i="44"/>
  <c r="A84" i="44"/>
  <c r="A83" i="44"/>
  <c r="A82" i="44"/>
  <c r="A81" i="44"/>
  <c r="A80" i="44"/>
  <c r="A79" i="44"/>
  <c r="A78" i="44"/>
  <c r="A77" i="44"/>
  <c r="A76" i="44"/>
  <c r="A75" i="44"/>
  <c r="A74" i="44"/>
  <c r="A73" i="44"/>
  <c r="A72" i="44"/>
  <c r="A71" i="44"/>
  <c r="A70" i="44"/>
  <c r="A69" i="44"/>
  <c r="A68" i="44"/>
  <c r="A67" i="44"/>
  <c r="A66" i="44"/>
  <c r="A65" i="44"/>
  <c r="A64" i="44"/>
  <c r="A63" i="44"/>
  <c r="A62" i="44"/>
  <c r="A61" i="44"/>
  <c r="A60" i="44"/>
  <c r="A59" i="44"/>
  <c r="A58" i="44"/>
  <c r="A57" i="44"/>
  <c r="A56" i="44"/>
  <c r="A55" i="44"/>
  <c r="A54" i="44"/>
  <c r="A53" i="44"/>
  <c r="A52" i="44"/>
  <c r="A51" i="44"/>
  <c r="A50" i="44"/>
  <c r="A49" i="44"/>
  <c r="A48" i="44"/>
  <c r="A47" i="44"/>
  <c r="A46" i="44"/>
  <c r="A45" i="44"/>
  <c r="A44" i="44"/>
  <c r="A43" i="44"/>
  <c r="A42" i="44"/>
  <c r="A41" i="44"/>
  <c r="A40" i="44"/>
  <c r="A39" i="44"/>
  <c r="A38" i="44"/>
  <c r="A37" i="44"/>
  <c r="A36" i="44"/>
  <c r="A35" i="44"/>
  <c r="A34" i="44"/>
  <c r="A33" i="44"/>
  <c r="A32" i="44"/>
  <c r="A31" i="44"/>
  <c r="A30" i="44"/>
  <c r="A29" i="44"/>
  <c r="A28" i="44"/>
  <c r="A27" i="44"/>
  <c r="A26" i="44"/>
  <c r="A25" i="44"/>
  <c r="A24" i="44"/>
  <c r="A23" i="44"/>
  <c r="A22" i="44"/>
  <c r="A21" i="44"/>
  <c r="A20" i="44"/>
  <c r="A19" i="44"/>
  <c r="A18" i="44"/>
  <c r="A17" i="44"/>
  <c r="A16" i="44"/>
  <c r="A15" i="44"/>
  <c r="A14" i="44"/>
  <c r="A13" i="44"/>
  <c r="A12" i="44"/>
  <c r="A11" i="44"/>
  <c r="A10" i="44"/>
  <c r="A9" i="44"/>
  <c r="A8" i="44"/>
  <c r="A213" i="25"/>
  <c r="A212" i="25"/>
  <c r="A211" i="25"/>
  <c r="A210" i="25"/>
  <c r="A209" i="25"/>
  <c r="A208" i="25"/>
  <c r="A207" i="25"/>
  <c r="A206" i="25"/>
  <c r="A205" i="25"/>
  <c r="A204" i="25"/>
  <c r="A203" i="25"/>
  <c r="A202" i="25"/>
  <c r="A201" i="25"/>
  <c r="A200" i="25"/>
  <c r="A199" i="25"/>
  <c r="A198" i="25"/>
  <c r="A197" i="25"/>
  <c r="A196" i="25"/>
  <c r="A195" i="25"/>
  <c r="A194" i="25"/>
  <c r="A193" i="25"/>
  <c r="A192" i="25"/>
  <c r="A191" i="25"/>
  <c r="A190" i="25"/>
  <c r="A189" i="25"/>
  <c r="A188" i="25"/>
  <c r="A187" i="25"/>
  <c r="A186" i="25"/>
  <c r="A185" i="25"/>
  <c r="A184" i="25"/>
  <c r="A183" i="25"/>
  <c r="A182" i="25"/>
  <c r="A181" i="25"/>
  <c r="A180" i="25"/>
  <c r="A179" i="25"/>
  <c r="A178" i="25"/>
  <c r="A177" i="25"/>
  <c r="A176" i="25"/>
  <c r="A175" i="25"/>
  <c r="A174" i="25"/>
  <c r="A173" i="25"/>
  <c r="A172" i="25"/>
  <c r="A171" i="25"/>
  <c r="A170" i="25"/>
  <c r="A169" i="25"/>
  <c r="A168" i="25"/>
  <c r="A167" i="25"/>
  <c r="A166" i="25"/>
  <c r="A165" i="25"/>
  <c r="A164" i="25"/>
  <c r="A163" i="25"/>
  <c r="A162" i="25"/>
  <c r="A161" i="25"/>
  <c r="A160" i="25"/>
  <c r="A159" i="25"/>
  <c r="A158" i="25"/>
  <c r="A157" i="25"/>
  <c r="A156" i="25"/>
  <c r="A155" i="25"/>
  <c r="A154" i="25"/>
  <c r="A153" i="25"/>
  <c r="A152" i="25"/>
  <c r="A151" i="25"/>
  <c r="A150" i="25"/>
  <c r="A149" i="25"/>
  <c r="A148" i="25"/>
  <c r="A147" i="25"/>
  <c r="A146" i="25"/>
  <c r="A145" i="25"/>
  <c r="A144" i="25"/>
  <c r="A143" i="25"/>
  <c r="A142" i="25"/>
  <c r="A141" i="25"/>
  <c r="A140" i="25"/>
  <c r="A139" i="25"/>
  <c r="A138" i="25"/>
  <c r="A137" i="25"/>
  <c r="A136" i="25"/>
  <c r="A135" i="25"/>
  <c r="A134" i="25"/>
  <c r="A133" i="25"/>
  <c r="A132" i="25"/>
  <c r="A131" i="25"/>
  <c r="A130" i="25"/>
  <c r="A129" i="25"/>
  <c r="A128" i="25"/>
  <c r="A127" i="25"/>
  <c r="A126" i="25"/>
  <c r="A125" i="25"/>
  <c r="A124" i="25"/>
  <c r="A123" i="25"/>
  <c r="A122" i="25"/>
  <c r="A121" i="25"/>
  <c r="A120" i="25"/>
  <c r="A119" i="25"/>
  <c r="A118" i="25"/>
  <c r="A117" i="25"/>
  <c r="A116" i="25"/>
  <c r="A115" i="25"/>
  <c r="A114" i="25"/>
  <c r="A113" i="25"/>
  <c r="A112" i="25"/>
  <c r="A111" i="25"/>
  <c r="A110" i="25"/>
  <c r="A109" i="25"/>
  <c r="A108" i="25"/>
  <c r="A107" i="25"/>
  <c r="A106" i="25"/>
  <c r="A105" i="25"/>
  <c r="A104" i="25"/>
  <c r="A103" i="25"/>
  <c r="A102" i="25"/>
  <c r="A101" i="25"/>
  <c r="A100" i="25"/>
  <c r="A99" i="25"/>
  <c r="A98" i="25"/>
  <c r="A97" i="25"/>
  <c r="A96" i="25"/>
  <c r="A95" i="25"/>
  <c r="A94" i="25"/>
  <c r="A93" i="25"/>
  <c r="A92" i="25"/>
  <c r="A91" i="25"/>
  <c r="A90" i="25"/>
  <c r="A89" i="25"/>
  <c r="A88" i="25"/>
  <c r="A87" i="25"/>
  <c r="A86" i="25"/>
  <c r="A85" i="25"/>
  <c r="A84" i="25"/>
  <c r="A83" i="25"/>
  <c r="A82" i="25"/>
  <c r="A81" i="25"/>
  <c r="A80" i="25"/>
  <c r="A79" i="25"/>
  <c r="A78" i="25"/>
  <c r="A77" i="25"/>
  <c r="A76" i="25"/>
  <c r="A75" i="25"/>
  <c r="A74" i="25"/>
  <c r="A73" i="25"/>
  <c r="A72" i="25"/>
  <c r="A71" i="25"/>
  <c r="A70" i="25"/>
  <c r="A69" i="25"/>
  <c r="A68" i="25"/>
  <c r="A67" i="25"/>
  <c r="A66" i="25"/>
  <c r="A65" i="25"/>
  <c r="A64" i="25"/>
  <c r="A63" i="25"/>
  <c r="A62" i="25"/>
  <c r="A61" i="25"/>
  <c r="A60" i="25"/>
  <c r="A59" i="25"/>
  <c r="A58" i="25"/>
  <c r="A57" i="25"/>
  <c r="A56" i="25"/>
  <c r="A55" i="25"/>
  <c r="A54" i="25"/>
  <c r="A53" i="25"/>
  <c r="A52" i="25"/>
  <c r="A51" i="25"/>
  <c r="A50" i="25"/>
  <c r="A49" i="25"/>
  <c r="A48" i="25"/>
  <c r="A47" i="25"/>
  <c r="A46" i="25"/>
  <c r="A45" i="25"/>
  <c r="A44" i="25"/>
  <c r="A43" i="25"/>
  <c r="A42" i="25"/>
  <c r="A41" i="25"/>
  <c r="A40" i="25"/>
  <c r="A39" i="25"/>
  <c r="A38" i="25"/>
  <c r="A37" i="25"/>
  <c r="A36" i="25"/>
  <c r="A35" i="25"/>
  <c r="A34" i="25"/>
  <c r="A33" i="25"/>
  <c r="A32" i="25"/>
  <c r="A31" i="25"/>
  <c r="A30" i="25"/>
  <c r="A29" i="25"/>
  <c r="A28" i="25"/>
  <c r="A27" i="25"/>
  <c r="A26" i="25"/>
  <c r="A25" i="25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A9" i="25"/>
  <c r="A8" i="25"/>
  <c r="A26" i="13"/>
  <c r="A25" i="13"/>
  <c r="A24" i="13"/>
  <c r="A23" i="13"/>
  <c r="A22" i="13"/>
  <c r="A21" i="13"/>
  <c r="A20" i="13"/>
  <c r="A19" i="13"/>
  <c r="A17" i="13"/>
  <c r="A16" i="13"/>
  <c r="A15" i="13"/>
  <c r="A14" i="13"/>
  <c r="A13" i="13"/>
  <c r="A11" i="13"/>
  <c r="A10" i="13"/>
  <c r="A9" i="13"/>
  <c r="A8" i="13"/>
  <c r="F313" i="36"/>
  <c r="K313" i="36" s="1"/>
  <c r="A287" i="20"/>
  <c r="F312" i="36"/>
  <c r="K312" i="36" s="1"/>
  <c r="A286" i="20"/>
  <c r="F310" i="36"/>
  <c r="K310" i="36" s="1"/>
  <c r="A285" i="20"/>
  <c r="A284" i="20"/>
  <c r="F308" i="36"/>
  <c r="K308" i="36" s="1"/>
  <c r="A283" i="20"/>
  <c r="A282" i="20"/>
  <c r="A281" i="20"/>
  <c r="F305" i="36"/>
  <c r="A280" i="20"/>
  <c r="A279" i="20"/>
  <c r="A278" i="20"/>
  <c r="A277" i="20"/>
  <c r="A276" i="20"/>
  <c r="F298" i="36"/>
  <c r="K298" i="36" s="1"/>
  <c r="A275" i="20"/>
  <c r="A274" i="20"/>
  <c r="F295" i="36"/>
  <c r="K295" i="36" s="1"/>
  <c r="A273" i="20"/>
  <c r="A272" i="20"/>
  <c r="A271" i="20"/>
  <c r="F290" i="36"/>
  <c r="A267" i="20"/>
  <c r="A266" i="20"/>
  <c r="A265" i="20"/>
  <c r="F286" i="36"/>
  <c r="K286" i="36" s="1"/>
  <c r="A264" i="20"/>
  <c r="F285" i="36"/>
  <c r="K285" i="36" s="1"/>
  <c r="A263" i="20"/>
  <c r="A262" i="20"/>
  <c r="A261" i="20"/>
  <c r="F282" i="36"/>
  <c r="K282" i="36" s="1"/>
  <c r="A260" i="20"/>
  <c r="F281" i="36"/>
  <c r="K281" i="36" s="1"/>
  <c r="A259" i="20"/>
  <c r="A258" i="20"/>
  <c r="F280" i="36"/>
  <c r="K280" i="36" s="1"/>
  <c r="A257" i="20"/>
  <c r="F279" i="36"/>
  <c r="K279" i="36" s="1"/>
  <c r="A256" i="20"/>
  <c r="F278" i="36"/>
  <c r="K278" i="36" s="1"/>
  <c r="A255" i="20"/>
  <c r="F277" i="36"/>
  <c r="K277" i="36" s="1"/>
  <c r="A254" i="20"/>
  <c r="A253" i="20"/>
  <c r="A252" i="20"/>
  <c r="F275" i="36"/>
  <c r="K275" i="36" s="1"/>
  <c r="A251" i="20"/>
  <c r="F274" i="36"/>
  <c r="K274" i="36" s="1"/>
  <c r="A250" i="20"/>
  <c r="A249" i="20"/>
  <c r="F269" i="36"/>
  <c r="K269" i="36" s="1"/>
  <c r="A248" i="20"/>
  <c r="F268" i="36"/>
  <c r="K268" i="36" s="1"/>
  <c r="A247" i="20"/>
  <c r="A246" i="20"/>
  <c r="F266" i="36"/>
  <c r="K266" i="36" s="1"/>
  <c r="A245" i="20"/>
  <c r="A244" i="20"/>
  <c r="A243" i="20"/>
  <c r="A242" i="20"/>
  <c r="A241" i="20"/>
  <c r="A240" i="20"/>
  <c r="F260" i="36"/>
  <c r="K260" i="36" s="1"/>
  <c r="A239" i="20"/>
  <c r="A238" i="20"/>
  <c r="A237" i="20"/>
  <c r="A236" i="20"/>
  <c r="F256" i="36"/>
  <c r="K256" i="36" s="1"/>
  <c r="A235" i="20"/>
  <c r="A234" i="20"/>
  <c r="A233" i="20"/>
  <c r="A232" i="20"/>
  <c r="F249" i="36"/>
  <c r="A231" i="20"/>
  <c r="A230" i="20"/>
  <c r="A229" i="20"/>
  <c r="A228" i="20"/>
  <c r="A227" i="20"/>
  <c r="A226" i="20"/>
  <c r="A225" i="20"/>
  <c r="A224" i="20"/>
  <c r="F242" i="36"/>
  <c r="K242" i="36" s="1"/>
  <c r="A223" i="20"/>
  <c r="A222" i="20"/>
  <c r="A221" i="20"/>
  <c r="A220" i="20"/>
  <c r="F237" i="36"/>
  <c r="K237" i="36" s="1"/>
  <c r="A219" i="20"/>
  <c r="A218" i="20"/>
  <c r="A217" i="20"/>
  <c r="A216" i="20"/>
  <c r="A215" i="20"/>
  <c r="A214" i="20"/>
  <c r="A213" i="20"/>
  <c r="A212" i="20"/>
  <c r="A211" i="20"/>
  <c r="A210" i="20"/>
  <c r="A209" i="20"/>
  <c r="A208" i="20"/>
  <c r="A207" i="20"/>
  <c r="A206" i="20"/>
  <c r="A205" i="20"/>
  <c r="A204" i="20"/>
  <c r="A203" i="20"/>
  <c r="A202" i="20"/>
  <c r="A201" i="20"/>
  <c r="A200" i="20"/>
  <c r="A199" i="20"/>
  <c r="A198" i="20"/>
  <c r="A197" i="20"/>
  <c r="A196" i="20"/>
  <c r="A195" i="20"/>
  <c r="A194" i="20"/>
  <c r="A193" i="20"/>
  <c r="A192" i="20"/>
  <c r="A191" i="20"/>
  <c r="A190" i="20"/>
  <c r="A189" i="20"/>
  <c r="A188" i="20"/>
  <c r="A187" i="20"/>
  <c r="A186" i="20"/>
  <c r="A185" i="20"/>
  <c r="A184" i="20"/>
  <c r="A183" i="20"/>
  <c r="A182" i="20"/>
  <c r="A181" i="20"/>
  <c r="A180" i="20"/>
  <c r="A179" i="20"/>
  <c r="A178" i="20"/>
  <c r="A177" i="20"/>
  <c r="A176" i="20"/>
  <c r="A175" i="20"/>
  <c r="A174" i="20"/>
  <c r="A173" i="20"/>
  <c r="A172" i="20"/>
  <c r="A171" i="20"/>
  <c r="A170" i="20"/>
  <c r="A169" i="20"/>
  <c r="A168" i="20"/>
  <c r="A167" i="20"/>
  <c r="A166" i="20"/>
  <c r="A165" i="20"/>
  <c r="A164" i="20"/>
  <c r="A163" i="20"/>
  <c r="A162" i="20"/>
  <c r="A161" i="20"/>
  <c r="A160" i="20"/>
  <c r="A159" i="20"/>
  <c r="A158" i="20"/>
  <c r="A157" i="20"/>
  <c r="A156" i="20"/>
  <c r="A155" i="20"/>
  <c r="A154" i="20"/>
  <c r="A153" i="20"/>
  <c r="F233" i="36"/>
  <c r="A152" i="20"/>
  <c r="A151" i="20"/>
  <c r="A150" i="20"/>
  <c r="A149" i="20"/>
  <c r="A148" i="20"/>
  <c r="A147" i="20"/>
  <c r="A146" i="20"/>
  <c r="A145" i="20"/>
  <c r="A144" i="20"/>
  <c r="A143" i="20"/>
  <c r="A142" i="20"/>
  <c r="A141" i="20"/>
  <c r="A140" i="20"/>
  <c r="A139" i="20"/>
  <c r="A138" i="20"/>
  <c r="A137" i="20"/>
  <c r="A136" i="20"/>
  <c r="A135" i="20"/>
  <c r="F151" i="36"/>
  <c r="K151" i="36" s="1"/>
  <c r="A134" i="20"/>
  <c r="F150" i="36"/>
  <c r="K150" i="36" s="1"/>
  <c r="A133" i="20"/>
  <c r="F149" i="36"/>
  <c r="K149" i="36" s="1"/>
  <c r="A132" i="20"/>
  <c r="F148" i="36"/>
  <c r="K148" i="36" s="1"/>
  <c r="A131" i="20"/>
  <c r="A130" i="20"/>
  <c r="A129" i="20"/>
  <c r="A128" i="20"/>
  <c r="F145" i="36"/>
  <c r="K145" i="36" s="1"/>
  <c r="A127" i="20"/>
  <c r="A126" i="20"/>
  <c r="F134" i="36"/>
  <c r="K134" i="36" s="1"/>
  <c r="A125" i="20"/>
  <c r="A124" i="20"/>
  <c r="F136" i="36"/>
  <c r="K136" i="36" s="1"/>
  <c r="A123" i="20"/>
  <c r="A122" i="20"/>
  <c r="A121" i="20"/>
  <c r="F140" i="36"/>
  <c r="K140" i="36" s="1"/>
  <c r="A119" i="20"/>
  <c r="F139" i="36"/>
  <c r="K139" i="36" s="1"/>
  <c r="A118" i="20"/>
  <c r="F138" i="36"/>
  <c r="K138" i="36" s="1"/>
  <c r="A117" i="20"/>
  <c r="A116" i="20"/>
  <c r="A115" i="20"/>
  <c r="A114" i="20"/>
  <c r="F142" i="36"/>
  <c r="K142" i="36" s="1"/>
  <c r="A113" i="20"/>
  <c r="F141" i="36"/>
  <c r="K141" i="36" s="1"/>
  <c r="A112" i="20"/>
  <c r="F132" i="36"/>
  <c r="K132" i="36" s="1"/>
  <c r="A111" i="20"/>
  <c r="F131" i="36"/>
  <c r="K131" i="36" s="1"/>
  <c r="A110" i="20"/>
  <c r="F130" i="36"/>
  <c r="K130" i="36" s="1"/>
  <c r="A109" i="20"/>
  <c r="A108" i="20"/>
  <c r="A107" i="20"/>
  <c r="A106" i="20"/>
  <c r="A105" i="20"/>
  <c r="A104" i="20"/>
  <c r="A103" i="20"/>
  <c r="A102" i="20"/>
  <c r="A101" i="20"/>
  <c r="A100" i="20"/>
  <c r="A99" i="20"/>
  <c r="A98" i="20"/>
  <c r="A97" i="20"/>
  <c r="A96" i="20"/>
  <c r="A95" i="20"/>
  <c r="A94" i="20"/>
  <c r="A93" i="20"/>
  <c r="A92" i="20"/>
  <c r="A91" i="20"/>
  <c r="A90" i="20"/>
  <c r="A89" i="20"/>
  <c r="A88" i="20"/>
  <c r="A87" i="20"/>
  <c r="F41" i="36"/>
  <c r="A86" i="20"/>
  <c r="F118" i="36"/>
  <c r="A85" i="20"/>
  <c r="F115" i="36"/>
  <c r="A84" i="20"/>
  <c r="A83" i="20"/>
  <c r="A82" i="20"/>
  <c r="F112" i="36"/>
  <c r="A81" i="20"/>
  <c r="A80" i="20"/>
  <c r="A79" i="20"/>
  <c r="A78" i="20"/>
  <c r="A77" i="20"/>
  <c r="A76" i="20"/>
  <c r="A75" i="20"/>
  <c r="A74" i="20"/>
  <c r="A73" i="20"/>
  <c r="A72" i="20"/>
  <c r="F101" i="36"/>
  <c r="F100" i="36" s="1"/>
  <c r="A71" i="20"/>
  <c r="A70" i="20"/>
  <c r="A69" i="20"/>
  <c r="A68" i="20"/>
  <c r="F92" i="36"/>
  <c r="K92" i="36" s="1"/>
  <c r="A67" i="20"/>
  <c r="A66" i="20"/>
  <c r="A65" i="20"/>
  <c r="A64" i="20"/>
  <c r="A63" i="20"/>
  <c r="A62" i="20"/>
  <c r="F124" i="36"/>
  <c r="K124" i="36" s="1"/>
  <c r="A61" i="20"/>
  <c r="A60" i="20"/>
  <c r="A59" i="20"/>
  <c r="A58" i="20"/>
  <c r="A57" i="20"/>
  <c r="A56" i="20"/>
  <c r="A55" i="20"/>
  <c r="F88" i="36"/>
  <c r="K88" i="36" s="1"/>
  <c r="A54" i="20"/>
  <c r="F87" i="36"/>
  <c r="K87" i="36" s="1"/>
  <c r="A53" i="20"/>
  <c r="A52" i="20"/>
  <c r="A51" i="20"/>
  <c r="A50" i="20"/>
  <c r="F84" i="36"/>
  <c r="K84" i="36" s="1"/>
  <c r="A49" i="20"/>
  <c r="A48" i="20"/>
  <c r="A47" i="20"/>
  <c r="A46" i="20"/>
  <c r="A45" i="20"/>
  <c r="A44" i="20"/>
  <c r="A43" i="20"/>
  <c r="A42" i="20"/>
  <c r="F33" i="36"/>
  <c r="A41" i="20"/>
  <c r="A40" i="20"/>
  <c r="A39" i="20"/>
  <c r="A38" i="20"/>
  <c r="A37" i="20"/>
  <c r="A36" i="20"/>
  <c r="A35" i="20"/>
  <c r="A34" i="20"/>
  <c r="F65" i="36"/>
  <c r="A33" i="20"/>
  <c r="A32" i="20"/>
  <c r="F63" i="36"/>
  <c r="A31" i="20"/>
  <c r="F62" i="36"/>
  <c r="A30" i="20"/>
  <c r="A29" i="20"/>
  <c r="A28" i="20"/>
  <c r="A27" i="20"/>
  <c r="A26" i="20"/>
  <c r="A25" i="20"/>
  <c r="A24" i="20"/>
  <c r="A23" i="20"/>
  <c r="A22" i="20"/>
  <c r="A21" i="20"/>
  <c r="A20" i="20"/>
  <c r="F52" i="36"/>
  <c r="K52" i="36" s="1"/>
  <c r="A19" i="20"/>
  <c r="F51" i="36"/>
  <c r="K51" i="36" s="1"/>
  <c r="A18" i="20"/>
  <c r="F44" i="36"/>
  <c r="F43" i="36" s="1"/>
  <c r="A17" i="20"/>
  <c r="A16" i="20"/>
  <c r="A15" i="20"/>
  <c r="A14" i="20"/>
  <c r="A13" i="20"/>
  <c r="A12" i="20"/>
  <c r="A11" i="20"/>
  <c r="A10" i="20"/>
  <c r="A9" i="20"/>
  <c r="A8" i="20"/>
  <c r="F20" i="36"/>
  <c r="K20" i="36" s="1"/>
  <c r="A7" i="20"/>
  <c r="F186" i="36"/>
  <c r="K186" i="36" s="1"/>
  <c r="F180" i="36"/>
  <c r="K180" i="36" s="1"/>
  <c r="F77" i="36"/>
  <c r="F73" i="36"/>
  <c r="A239" i="47"/>
  <c r="A238" i="47"/>
  <c r="A237" i="47"/>
  <c r="A236" i="47"/>
  <c r="A235" i="47"/>
  <c r="A234" i="47"/>
  <c r="A233" i="47"/>
  <c r="A232" i="47"/>
  <c r="A231" i="47"/>
  <c r="A230" i="47"/>
  <c r="A229" i="47"/>
  <c r="A228" i="47"/>
  <c r="A227" i="47"/>
  <c r="A226" i="47"/>
  <c r="A225" i="47"/>
  <c r="A224" i="47"/>
  <c r="A223" i="47"/>
  <c r="A222" i="47"/>
  <c r="A221" i="47"/>
  <c r="A220" i="47"/>
  <c r="A219" i="47"/>
  <c r="A218" i="47"/>
  <c r="A217" i="47"/>
  <c r="A216" i="47"/>
  <c r="A215" i="47"/>
  <c r="A214" i="47"/>
  <c r="A213" i="47"/>
  <c r="A212" i="47"/>
  <c r="A211" i="47"/>
  <c r="A210" i="47"/>
  <c r="A209" i="47"/>
  <c r="A208" i="47"/>
  <c r="A207" i="47"/>
  <c r="A206" i="47"/>
  <c r="A205" i="47"/>
  <c r="A204" i="47"/>
  <c r="A203" i="47"/>
  <c r="A202" i="47"/>
  <c r="A201" i="47"/>
  <c r="A200" i="47"/>
  <c r="A199" i="47"/>
  <c r="A198" i="47"/>
  <c r="A197" i="47"/>
  <c r="A196" i="47"/>
  <c r="A195" i="47"/>
  <c r="A194" i="47"/>
  <c r="A193" i="47"/>
  <c r="A192" i="47"/>
  <c r="A191" i="47"/>
  <c r="A190" i="47"/>
  <c r="A189" i="47"/>
  <c r="A188" i="47"/>
  <c r="A187" i="47"/>
  <c r="A186" i="47"/>
  <c r="A185" i="47"/>
  <c r="A184" i="47"/>
  <c r="A183" i="47"/>
  <c r="A182" i="47"/>
  <c r="A181" i="47"/>
  <c r="A180" i="47"/>
  <c r="A179" i="47"/>
  <c r="A178" i="47"/>
  <c r="A177" i="47"/>
  <c r="A176" i="47"/>
  <c r="A175" i="47"/>
  <c r="A174" i="47"/>
  <c r="A173" i="47"/>
  <c r="A172" i="47"/>
  <c r="A171" i="47"/>
  <c r="A170" i="47"/>
  <c r="A169" i="47"/>
  <c r="A168" i="47"/>
  <c r="A167" i="47"/>
  <c r="A166" i="47"/>
  <c r="A165" i="47"/>
  <c r="A164" i="47"/>
  <c r="A163" i="47"/>
  <c r="A162" i="47"/>
  <c r="A161" i="47"/>
  <c r="A160" i="47"/>
  <c r="A159" i="47"/>
  <c r="A158" i="47"/>
  <c r="A157" i="47"/>
  <c r="A156" i="47"/>
  <c r="A155" i="47"/>
  <c r="A154" i="47"/>
  <c r="A153" i="47"/>
  <c r="A152" i="47"/>
  <c r="A151" i="47"/>
  <c r="A150" i="47"/>
  <c r="A149" i="47"/>
  <c r="A148" i="47"/>
  <c r="A147" i="47"/>
  <c r="A146" i="47"/>
  <c r="A145" i="47"/>
  <c r="A144" i="47"/>
  <c r="A143" i="47"/>
  <c r="A142" i="47"/>
  <c r="A141" i="47"/>
  <c r="A140" i="47"/>
  <c r="A139" i="47"/>
  <c r="A138" i="47"/>
  <c r="A137" i="47"/>
  <c r="A136" i="47"/>
  <c r="A135" i="47"/>
  <c r="A134" i="47"/>
  <c r="A133" i="47"/>
  <c r="A132" i="47"/>
  <c r="A243" i="46"/>
  <c r="A242" i="46"/>
  <c r="A241" i="46"/>
  <c r="A240" i="46"/>
  <c r="A239" i="46"/>
  <c r="A238" i="46"/>
  <c r="A237" i="46"/>
  <c r="A236" i="46"/>
  <c r="A235" i="46"/>
  <c r="A234" i="46"/>
  <c r="A233" i="46"/>
  <c r="A232" i="46"/>
  <c r="A231" i="46"/>
  <c r="A230" i="46"/>
  <c r="A229" i="46"/>
  <c r="A228" i="46"/>
  <c r="A227" i="46"/>
  <c r="A226" i="46"/>
  <c r="A225" i="46"/>
  <c r="A224" i="46"/>
  <c r="A223" i="46"/>
  <c r="A222" i="46"/>
  <c r="A221" i="46"/>
  <c r="A220" i="46"/>
  <c r="A219" i="46"/>
  <c r="A218" i="46"/>
  <c r="A217" i="46"/>
  <c r="A216" i="46"/>
  <c r="A215" i="46"/>
  <c r="A214" i="46"/>
  <c r="A213" i="46"/>
  <c r="A212" i="46"/>
  <c r="A211" i="46"/>
  <c r="A210" i="46"/>
  <c r="A209" i="46"/>
  <c r="A208" i="46"/>
  <c r="A207" i="46"/>
  <c r="A206" i="46"/>
  <c r="A205" i="46"/>
  <c r="A204" i="46"/>
  <c r="A203" i="46"/>
  <c r="A202" i="46"/>
  <c r="A201" i="46"/>
  <c r="A200" i="46"/>
  <c r="A199" i="46"/>
  <c r="A198" i="46"/>
  <c r="A197" i="46"/>
  <c r="A196" i="46"/>
  <c r="A195" i="46"/>
  <c r="A194" i="46"/>
  <c r="A193" i="46"/>
  <c r="A192" i="46"/>
  <c r="A191" i="46"/>
  <c r="A190" i="46"/>
  <c r="A189" i="46"/>
  <c r="A188" i="46"/>
  <c r="A187" i="46"/>
  <c r="A186" i="46"/>
  <c r="A185" i="46"/>
  <c r="A184" i="46"/>
  <c r="A183" i="46"/>
  <c r="A182" i="46"/>
  <c r="A181" i="46"/>
  <c r="A180" i="46"/>
  <c r="A179" i="46"/>
  <c r="A178" i="46"/>
  <c r="A177" i="46"/>
  <c r="A176" i="46"/>
  <c r="A175" i="46"/>
  <c r="A174" i="46"/>
  <c r="A173" i="46"/>
  <c r="A172" i="46"/>
  <c r="A171" i="46"/>
  <c r="A170" i="46"/>
  <c r="A169" i="46"/>
  <c r="A168" i="46"/>
  <c r="A167" i="46"/>
  <c r="A166" i="46"/>
  <c r="A165" i="46"/>
  <c r="A164" i="46"/>
  <c r="A163" i="46"/>
  <c r="A162" i="46"/>
  <c r="A161" i="46"/>
  <c r="A160" i="46"/>
  <c r="A159" i="46"/>
  <c r="A158" i="46"/>
  <c r="A157" i="46"/>
  <c r="A156" i="46"/>
  <c r="A155" i="46"/>
  <c r="A154" i="46"/>
  <c r="A153" i="46"/>
  <c r="A152" i="46"/>
  <c r="A151" i="46"/>
  <c r="A150" i="46"/>
  <c r="A149" i="46"/>
  <c r="A148" i="46"/>
  <c r="A147" i="46"/>
  <c r="A146" i="46"/>
  <c r="A145" i="46"/>
  <c r="A144" i="46"/>
  <c r="A143" i="46"/>
  <c r="A142" i="46"/>
  <c r="A141" i="46"/>
  <c r="A140" i="46"/>
  <c r="A139" i="46"/>
  <c r="A138" i="46"/>
  <c r="A137" i="46"/>
  <c r="A136" i="46"/>
  <c r="A135" i="46"/>
  <c r="A134" i="46"/>
  <c r="A133" i="46"/>
  <c r="A132" i="46"/>
  <c r="A211" i="45"/>
  <c r="A210" i="45"/>
  <c r="A209" i="45"/>
  <c r="A208" i="45"/>
  <c r="A207" i="45"/>
  <c r="A206" i="45"/>
  <c r="A205" i="45"/>
  <c r="A204" i="45"/>
  <c r="A203" i="45"/>
  <c r="A202" i="45"/>
  <c r="A201" i="45"/>
  <c r="A200" i="45"/>
  <c r="A199" i="45"/>
  <c r="A198" i="45"/>
  <c r="A197" i="45"/>
  <c r="A196" i="45"/>
  <c r="A195" i="45"/>
  <c r="A194" i="45"/>
  <c r="A193" i="45"/>
  <c r="A192" i="45"/>
  <c r="A191" i="45"/>
  <c r="A190" i="45"/>
  <c r="A189" i="45"/>
  <c r="A188" i="45"/>
  <c r="A187" i="45"/>
  <c r="A186" i="45"/>
  <c r="A185" i="45"/>
  <c r="A184" i="45"/>
  <c r="A183" i="45"/>
  <c r="A182" i="45"/>
  <c r="A181" i="45"/>
  <c r="A180" i="45"/>
  <c r="A179" i="45"/>
  <c r="A178" i="45"/>
  <c r="A177" i="45"/>
  <c r="A176" i="45"/>
  <c r="A175" i="45"/>
  <c r="A174" i="45"/>
  <c r="A173" i="45"/>
  <c r="A172" i="45"/>
  <c r="A171" i="45"/>
  <c r="A170" i="45"/>
  <c r="A169" i="45"/>
  <c r="A168" i="45"/>
  <c r="A167" i="45"/>
  <c r="A166" i="45"/>
  <c r="A165" i="45"/>
  <c r="A164" i="45"/>
  <c r="A163" i="45"/>
  <c r="A162" i="45"/>
  <c r="A161" i="45"/>
  <c r="A160" i="45"/>
  <c r="A159" i="45"/>
  <c r="A158" i="45"/>
  <c r="A157" i="45"/>
  <c r="A156" i="45"/>
  <c r="A155" i="45"/>
  <c r="A154" i="45"/>
  <c r="A153" i="45"/>
  <c r="A152" i="45"/>
  <c r="A151" i="45"/>
  <c r="A150" i="45"/>
  <c r="A149" i="45"/>
  <c r="A148" i="45"/>
  <c r="A147" i="45"/>
  <c r="A146" i="45"/>
  <c r="A145" i="45"/>
  <c r="A144" i="45"/>
  <c r="A143" i="45"/>
  <c r="A142" i="45"/>
  <c r="A141" i="45"/>
  <c r="A140" i="45"/>
  <c r="A139" i="45"/>
  <c r="A138" i="45"/>
  <c r="A137" i="45"/>
  <c r="A136" i="45"/>
  <c r="A135" i="45"/>
  <c r="A134" i="45"/>
  <c r="A133" i="45"/>
  <c r="A132" i="45"/>
  <c r="A131" i="45"/>
  <c r="A130" i="45"/>
  <c r="A129" i="45"/>
  <c r="A128" i="45"/>
  <c r="A127" i="45"/>
  <c r="A126" i="45"/>
  <c r="A125" i="45"/>
  <c r="A124" i="45"/>
  <c r="A123" i="45"/>
  <c r="A122" i="45"/>
  <c r="A121" i="45"/>
  <c r="A120" i="45"/>
  <c r="A119" i="45"/>
  <c r="A118" i="45"/>
  <c r="A117" i="45"/>
  <c r="A116" i="45"/>
  <c r="A115" i="45"/>
  <c r="A114" i="45"/>
  <c r="A113" i="45"/>
  <c r="A112" i="45"/>
  <c r="A111" i="45"/>
  <c r="A110" i="45"/>
  <c r="A109" i="45"/>
  <c r="A108" i="45"/>
  <c r="A107" i="45"/>
  <c r="A106" i="45"/>
  <c r="A105" i="45"/>
  <c r="A104" i="45"/>
  <c r="A103" i="45"/>
  <c r="A102" i="45"/>
  <c r="A101" i="45"/>
  <c r="A100" i="45"/>
  <c r="A99" i="45"/>
  <c r="A98" i="45"/>
  <c r="A97" i="45"/>
  <c r="A7" i="30"/>
  <c r="F492" i="36"/>
  <c r="K492" i="36" s="1"/>
  <c r="F487" i="36"/>
  <c r="K487" i="36" s="1"/>
  <c r="F476" i="36"/>
  <c r="F465" i="36"/>
  <c r="F460" i="36"/>
  <c r="K460" i="36" s="1"/>
  <c r="F445" i="36"/>
  <c r="F435" i="36"/>
  <c r="F427" i="36"/>
  <c r="K427" i="36" s="1"/>
  <c r="F421" i="36"/>
  <c r="K421" i="36" s="1"/>
  <c r="F417" i="36"/>
  <c r="K417" i="36" s="1"/>
  <c r="F411" i="36"/>
  <c r="K411" i="36" s="1"/>
  <c r="F407" i="36"/>
  <c r="K407" i="36" s="1"/>
  <c r="F398" i="36"/>
  <c r="K398" i="36" s="1"/>
  <c r="F393" i="36"/>
  <c r="K393" i="36" s="1"/>
  <c r="F386" i="36"/>
  <c r="K386" i="36" s="1"/>
  <c r="F379" i="36"/>
  <c r="F375" i="36"/>
  <c r="F374" i="36" s="1"/>
  <c r="F372" i="36" s="1"/>
  <c r="K372" i="36" s="1"/>
  <c r="F369" i="36"/>
  <c r="F362" i="36"/>
  <c r="K362" i="36" s="1"/>
  <c r="F358" i="36"/>
  <c r="K358" i="36" s="1"/>
  <c r="F353" i="36"/>
  <c r="K353" i="36" s="1"/>
  <c r="F349" i="36"/>
  <c r="K349" i="36" s="1"/>
  <c r="F344" i="36"/>
  <c r="K344" i="36" s="1"/>
  <c r="F340" i="36"/>
  <c r="K340" i="36" s="1"/>
  <c r="F335" i="36"/>
  <c r="K335" i="36" s="1"/>
  <c r="F331" i="36"/>
  <c r="K331" i="36" s="1"/>
  <c r="F327" i="36"/>
  <c r="K327" i="36" s="1"/>
  <c r="F320" i="36"/>
  <c r="K320" i="36" s="1"/>
  <c r="F317" i="36"/>
  <c r="F300" i="36"/>
  <c r="K300" i="36" s="1"/>
  <c r="F261" i="36"/>
  <c r="K261" i="36" s="1"/>
  <c r="F225" i="36"/>
  <c r="K225" i="36" s="1"/>
  <c r="F219" i="36"/>
  <c r="K219" i="36" s="1"/>
  <c r="F212" i="36"/>
  <c r="K212" i="36" s="1"/>
  <c r="F206" i="36"/>
  <c r="K206" i="36" s="1"/>
  <c r="F200" i="36"/>
  <c r="K200" i="36" s="1"/>
  <c r="F191" i="36"/>
  <c r="K191" i="36" s="1"/>
  <c r="F174" i="36"/>
  <c r="F165" i="36"/>
  <c r="K165" i="36" s="1"/>
  <c r="F158" i="36"/>
  <c r="F93" i="36"/>
  <c r="F34" i="36"/>
  <c r="K34" i="36" s="1"/>
  <c r="F27" i="36"/>
  <c r="K27" i="36" s="1"/>
  <c r="F22" i="36"/>
  <c r="K22" i="36" s="1"/>
  <c r="C14" i="36"/>
  <c r="C3" i="46" s="1"/>
  <c r="C12" i="36"/>
  <c r="A240" i="47"/>
  <c r="D238" i="47"/>
  <c r="D237" i="47"/>
  <c r="D236" i="47"/>
  <c r="D235" i="47"/>
  <c r="D234" i="47"/>
  <c r="D233" i="47"/>
  <c r="D232" i="47"/>
  <c r="D231" i="47"/>
  <c r="D230" i="47"/>
  <c r="D229" i="47"/>
  <c r="D228" i="47"/>
  <c r="D227" i="47"/>
  <c r="D226" i="47"/>
  <c r="D225" i="47"/>
  <c r="D224" i="47"/>
  <c r="D223" i="47"/>
  <c r="D222" i="47"/>
  <c r="D221" i="47"/>
  <c r="D220" i="47"/>
  <c r="D219" i="47"/>
  <c r="D218" i="47"/>
  <c r="D217" i="47"/>
  <c r="D216" i="47"/>
  <c r="D215" i="47"/>
  <c r="D214" i="47"/>
  <c r="D213" i="47"/>
  <c r="D212" i="47"/>
  <c r="D211" i="47"/>
  <c r="D210" i="47"/>
  <c r="D209" i="47"/>
  <c r="D208" i="47"/>
  <c r="D207" i="47"/>
  <c r="D206" i="47"/>
  <c r="D205" i="47"/>
  <c r="D204" i="47"/>
  <c r="D203" i="47"/>
  <c r="D202" i="47"/>
  <c r="D201" i="47"/>
  <c r="D200" i="47"/>
  <c r="D199" i="47"/>
  <c r="D198" i="47"/>
  <c r="D197" i="47"/>
  <c r="D196" i="47"/>
  <c r="D195" i="47"/>
  <c r="D194" i="47"/>
  <c r="D193" i="47"/>
  <c r="D192" i="47"/>
  <c r="D191" i="47"/>
  <c r="D190" i="47"/>
  <c r="D189" i="47"/>
  <c r="D188" i="47"/>
  <c r="D187" i="47"/>
  <c r="D186" i="47"/>
  <c r="D185" i="47"/>
  <c r="D184" i="47"/>
  <c r="D183" i="47"/>
  <c r="D182" i="47"/>
  <c r="D181" i="47"/>
  <c r="D180" i="47"/>
  <c r="D179" i="47"/>
  <c r="D178" i="47"/>
  <c r="D177" i="47"/>
  <c r="D176" i="47"/>
  <c r="D175" i="47"/>
  <c r="D174" i="47"/>
  <c r="D173" i="47"/>
  <c r="D172" i="47"/>
  <c r="D171" i="47"/>
  <c r="D170" i="47"/>
  <c r="D169" i="47"/>
  <c r="D168" i="47"/>
  <c r="D167" i="47"/>
  <c r="D166" i="47"/>
  <c r="D165" i="47"/>
  <c r="D164" i="47"/>
  <c r="D163" i="47"/>
  <c r="D162" i="47"/>
  <c r="D161" i="47"/>
  <c r="D160" i="47"/>
  <c r="D159" i="47"/>
  <c r="D158" i="47"/>
  <c r="D157" i="47"/>
  <c r="D156" i="47"/>
  <c r="D155" i="47"/>
  <c r="D154" i="47"/>
  <c r="D153" i="47"/>
  <c r="D152" i="47"/>
  <c r="D151" i="47"/>
  <c r="D150" i="47"/>
  <c r="D149" i="47"/>
  <c r="D148" i="47"/>
  <c r="D147" i="47"/>
  <c r="D146" i="47"/>
  <c r="D145" i="47"/>
  <c r="D144" i="47"/>
  <c r="D143" i="47"/>
  <c r="D142" i="47"/>
  <c r="D141" i="47"/>
  <c r="D140" i="47"/>
  <c r="D139" i="47"/>
  <c r="D138" i="47"/>
  <c r="D137" i="47"/>
  <c r="D136" i="47"/>
  <c r="D135" i="47"/>
  <c r="D134" i="47"/>
  <c r="D133" i="47"/>
  <c r="D132" i="47"/>
  <c r="B3" i="47"/>
  <c r="A3" i="47"/>
  <c r="B2" i="47"/>
  <c r="A2" i="47"/>
  <c r="B1" i="47"/>
  <c r="A1" i="47"/>
  <c r="D231" i="46"/>
  <c r="D230" i="46"/>
  <c r="D229" i="46"/>
  <c r="D228" i="46"/>
  <c r="D227" i="46"/>
  <c r="D226" i="46"/>
  <c r="D225" i="46"/>
  <c r="D224" i="46"/>
  <c r="D223" i="46"/>
  <c r="D222" i="46"/>
  <c r="D221" i="46"/>
  <c r="D220" i="46"/>
  <c r="D219" i="46"/>
  <c r="D218" i="46"/>
  <c r="D217" i="46"/>
  <c r="D216" i="46"/>
  <c r="D215" i="46"/>
  <c r="D214" i="46"/>
  <c r="D213" i="46"/>
  <c r="D212" i="46"/>
  <c r="D211" i="46"/>
  <c r="D210" i="46"/>
  <c r="D209" i="46"/>
  <c r="D208" i="46"/>
  <c r="D207" i="46"/>
  <c r="D206" i="46"/>
  <c r="D205" i="46"/>
  <c r="D204" i="46"/>
  <c r="D203" i="46"/>
  <c r="D202" i="46"/>
  <c r="D201" i="46"/>
  <c r="D200" i="46"/>
  <c r="D199" i="46"/>
  <c r="D198" i="46"/>
  <c r="D197" i="46"/>
  <c r="D196" i="46"/>
  <c r="D195" i="46"/>
  <c r="D194" i="46"/>
  <c r="D193" i="46"/>
  <c r="D192" i="46"/>
  <c r="D191" i="46"/>
  <c r="D190" i="46"/>
  <c r="D189" i="46"/>
  <c r="D188" i="46"/>
  <c r="D187" i="46"/>
  <c r="D186" i="46"/>
  <c r="D185" i="46"/>
  <c r="D184" i="46"/>
  <c r="D183" i="46"/>
  <c r="D182" i="46"/>
  <c r="D181" i="46"/>
  <c r="D180" i="46"/>
  <c r="D179" i="46"/>
  <c r="D178" i="46"/>
  <c r="D177" i="46"/>
  <c r="D176" i="46"/>
  <c r="D175" i="46"/>
  <c r="D174" i="46"/>
  <c r="D173" i="46"/>
  <c r="D172" i="46"/>
  <c r="D171" i="46"/>
  <c r="D170" i="46"/>
  <c r="D169" i="46"/>
  <c r="D168" i="46"/>
  <c r="D167" i="46"/>
  <c r="D166" i="46"/>
  <c r="D165" i="46"/>
  <c r="D164" i="46"/>
  <c r="D163" i="46"/>
  <c r="D162" i="46"/>
  <c r="D161" i="46"/>
  <c r="D160" i="46"/>
  <c r="D159" i="46"/>
  <c r="D158" i="46"/>
  <c r="D157" i="46"/>
  <c r="D156" i="46"/>
  <c r="D155" i="46"/>
  <c r="D154" i="46"/>
  <c r="D153" i="46"/>
  <c r="D152" i="46"/>
  <c r="D151" i="46"/>
  <c r="D150" i="46"/>
  <c r="D149" i="46"/>
  <c r="D148" i="46"/>
  <c r="D147" i="46"/>
  <c r="D146" i="46"/>
  <c r="D145" i="46"/>
  <c r="D144" i="46"/>
  <c r="D143" i="46"/>
  <c r="D142" i="46"/>
  <c r="D141" i="46"/>
  <c r="D140" i="46"/>
  <c r="D139" i="46"/>
  <c r="D138" i="46"/>
  <c r="D137" i="46"/>
  <c r="D136" i="46"/>
  <c r="D135" i="46"/>
  <c r="D134" i="46"/>
  <c r="D133" i="46"/>
  <c r="D132" i="46"/>
  <c r="B3" i="46"/>
  <c r="A3" i="46"/>
  <c r="B2" i="46"/>
  <c r="A2" i="46"/>
  <c r="B1" i="46"/>
  <c r="A1" i="46"/>
  <c r="D207" i="45"/>
  <c r="D206" i="45"/>
  <c r="D205" i="45"/>
  <c r="D204" i="45"/>
  <c r="D203" i="45"/>
  <c r="D202" i="45"/>
  <c r="D201" i="45"/>
  <c r="D200" i="45"/>
  <c r="D199" i="45"/>
  <c r="D198" i="45"/>
  <c r="D197" i="45"/>
  <c r="D196" i="45"/>
  <c r="D195" i="45"/>
  <c r="D194" i="45"/>
  <c r="D193" i="45"/>
  <c r="D192" i="45"/>
  <c r="D191" i="45"/>
  <c r="D190" i="45"/>
  <c r="D189" i="45"/>
  <c r="D188" i="45"/>
  <c r="D187" i="45"/>
  <c r="D186" i="45"/>
  <c r="D185" i="45"/>
  <c r="D184" i="45"/>
  <c r="D183" i="45"/>
  <c r="D182" i="45"/>
  <c r="D181" i="45"/>
  <c r="D180" i="45"/>
  <c r="D179" i="45"/>
  <c r="D178" i="45"/>
  <c r="D177" i="45"/>
  <c r="D176" i="45"/>
  <c r="D175" i="45"/>
  <c r="D174" i="45"/>
  <c r="D173" i="45"/>
  <c r="D172" i="45"/>
  <c r="D171" i="45"/>
  <c r="D170" i="45"/>
  <c r="D169" i="45"/>
  <c r="D168" i="45"/>
  <c r="D167" i="45"/>
  <c r="D166" i="45"/>
  <c r="D165" i="45"/>
  <c r="D164" i="45"/>
  <c r="D163" i="45"/>
  <c r="D162" i="45"/>
  <c r="D161" i="45"/>
  <c r="D160" i="45"/>
  <c r="D159" i="45"/>
  <c r="D158" i="45"/>
  <c r="D157" i="45"/>
  <c r="D156" i="45"/>
  <c r="D155" i="45"/>
  <c r="D154" i="45"/>
  <c r="D153" i="45"/>
  <c r="D152" i="45"/>
  <c r="D151" i="45"/>
  <c r="D150" i="45"/>
  <c r="D149" i="45"/>
  <c r="D148" i="45"/>
  <c r="D147" i="45"/>
  <c r="D146" i="45"/>
  <c r="D145" i="45"/>
  <c r="D144" i="45"/>
  <c r="D143" i="45"/>
  <c r="D142" i="45"/>
  <c r="D141" i="45"/>
  <c r="D140" i="45"/>
  <c r="D139" i="45"/>
  <c r="D138" i="45"/>
  <c r="D137" i="45"/>
  <c r="D136" i="45"/>
  <c r="D135" i="45"/>
  <c r="D134" i="45"/>
  <c r="D133" i="45"/>
  <c r="D132" i="45"/>
  <c r="D131" i="45"/>
  <c r="D130" i="45"/>
  <c r="D129" i="45"/>
  <c r="D128" i="45"/>
  <c r="D127" i="45"/>
  <c r="D126" i="45"/>
  <c r="D125" i="45"/>
  <c r="D124" i="45"/>
  <c r="D123" i="45"/>
  <c r="D122" i="45"/>
  <c r="D121" i="45"/>
  <c r="D120" i="45"/>
  <c r="D119" i="45"/>
  <c r="D118" i="45"/>
  <c r="D117" i="45"/>
  <c r="D116" i="45"/>
  <c r="D115" i="45"/>
  <c r="D114" i="45"/>
  <c r="D113" i="45"/>
  <c r="D112" i="45"/>
  <c r="D111" i="45"/>
  <c r="D110" i="45"/>
  <c r="D109" i="45"/>
  <c r="D108" i="45"/>
  <c r="D107" i="45"/>
  <c r="D106" i="45"/>
  <c r="D105" i="45"/>
  <c r="D104" i="45"/>
  <c r="D103" i="45"/>
  <c r="D102" i="45"/>
  <c r="D101" i="45"/>
  <c r="D100" i="45"/>
  <c r="D99" i="45"/>
  <c r="D98" i="45"/>
  <c r="D97" i="45"/>
  <c r="B3" i="45"/>
  <c r="A3" i="45"/>
  <c r="B2" i="45"/>
  <c r="A2" i="45"/>
  <c r="B1" i="45"/>
  <c r="A1" i="45"/>
  <c r="B3" i="30"/>
  <c r="A3" i="30"/>
  <c r="B2" i="30"/>
  <c r="A2" i="30"/>
  <c r="B1" i="30"/>
  <c r="A1" i="30"/>
  <c r="A410" i="44"/>
  <c r="A409" i="44"/>
  <c r="A408" i="44"/>
  <c r="A407" i="44"/>
  <c r="A406" i="44"/>
  <c r="A405" i="44"/>
  <c r="A404" i="44"/>
  <c r="A403" i="44"/>
  <c r="A402" i="44"/>
  <c r="A401" i="44"/>
  <c r="A400" i="44"/>
  <c r="A399" i="44"/>
  <c r="A398" i="44"/>
  <c r="A397" i="44"/>
  <c r="A396" i="44"/>
  <c r="A395" i="44"/>
  <c r="A394" i="44"/>
  <c r="A393" i="44"/>
  <c r="A392" i="44"/>
  <c r="A391" i="44"/>
  <c r="A390" i="44"/>
  <c r="A389" i="44"/>
  <c r="A388" i="44"/>
  <c r="A387" i="44"/>
  <c r="A386" i="44"/>
  <c r="A385" i="44"/>
  <c r="A384" i="44"/>
  <c r="A383" i="44"/>
  <c r="A382" i="44"/>
  <c r="A381" i="44"/>
  <c r="A380" i="44"/>
  <c r="A379" i="44"/>
  <c r="A378" i="44"/>
  <c r="A377" i="44"/>
  <c r="A376" i="44"/>
  <c r="A375" i="44"/>
  <c r="A374" i="44"/>
  <c r="A373" i="44"/>
  <c r="A372" i="44"/>
  <c r="A371" i="44"/>
  <c r="A370" i="44"/>
  <c r="A369" i="44"/>
  <c r="A368" i="44"/>
  <c r="A367" i="44"/>
  <c r="A366" i="44"/>
  <c r="A365" i="44"/>
  <c r="A364" i="44"/>
  <c r="A363" i="44"/>
  <c r="A362" i="44"/>
  <c r="A361" i="44"/>
  <c r="A360" i="44"/>
  <c r="A359" i="44"/>
  <c r="A358" i="44"/>
  <c r="A357" i="44"/>
  <c r="A356" i="44"/>
  <c r="A355" i="44"/>
  <c r="A354" i="44"/>
  <c r="A353" i="44"/>
  <c r="A352" i="44"/>
  <c r="A351" i="44"/>
  <c r="A350" i="44"/>
  <c r="A349" i="44"/>
  <c r="A348" i="44"/>
  <c r="A347" i="44"/>
  <c r="A346" i="44"/>
  <c r="A345" i="44"/>
  <c r="A344" i="44"/>
  <c r="A343" i="44"/>
  <c r="A342" i="44"/>
  <c r="A341" i="44"/>
  <c r="A340" i="44"/>
  <c r="A339" i="44"/>
  <c r="A338" i="44"/>
  <c r="A337" i="44"/>
  <c r="A336" i="44"/>
  <c r="A335" i="44"/>
  <c r="A334" i="44"/>
  <c r="A333" i="44"/>
  <c r="A332" i="44"/>
  <c r="A331" i="44"/>
  <c r="A330" i="44"/>
  <c r="A329" i="44"/>
  <c r="A328" i="44"/>
  <c r="A327" i="44"/>
  <c r="A326" i="44"/>
  <c r="A325" i="44"/>
  <c r="A324" i="44"/>
  <c r="A323" i="44"/>
  <c r="A322" i="44"/>
  <c r="A321" i="44"/>
  <c r="A320" i="44"/>
  <c r="A319" i="44"/>
  <c r="A318" i="44"/>
  <c r="A317" i="44"/>
  <c r="A316" i="44"/>
  <c r="A315" i="44"/>
  <c r="A314" i="44"/>
  <c r="A313" i="44"/>
  <c r="A312" i="44"/>
  <c r="A311" i="44"/>
  <c r="A310" i="44"/>
  <c r="A309" i="44"/>
  <c r="A308" i="44"/>
  <c r="A307" i="44"/>
  <c r="A306" i="44"/>
  <c r="A305" i="44"/>
  <c r="A304" i="44"/>
  <c r="A303" i="44"/>
  <c r="A302" i="44"/>
  <c r="A301" i="44"/>
  <c r="A300" i="44"/>
  <c r="A299" i="44"/>
  <c r="A298" i="44"/>
  <c r="A297" i="44"/>
  <c r="A296" i="44"/>
  <c r="A295" i="44"/>
  <c r="A294" i="44"/>
  <c r="A293" i="44"/>
  <c r="A7" i="44"/>
  <c r="B3" i="44"/>
  <c r="A3" i="44"/>
  <c r="B2" i="44"/>
  <c r="A2" i="44"/>
  <c r="B1" i="44"/>
  <c r="A1" i="44"/>
  <c r="A214" i="25"/>
  <c r="A215" i="25"/>
  <c r="A216" i="25"/>
  <c r="A217" i="25"/>
  <c r="A218" i="25"/>
  <c r="A219" i="25"/>
  <c r="A220" i="25"/>
  <c r="A221" i="25"/>
  <c r="A222" i="25"/>
  <c r="A223" i="25"/>
  <c r="A224" i="25"/>
  <c r="A225" i="25"/>
  <c r="A226" i="25"/>
  <c r="A227" i="25"/>
  <c r="A228" i="25"/>
  <c r="A229" i="25"/>
  <c r="A230" i="25"/>
  <c r="A231" i="25"/>
  <c r="A232" i="25"/>
  <c r="A233" i="25"/>
  <c r="A234" i="25"/>
  <c r="A235" i="25"/>
  <c r="A236" i="25"/>
  <c r="A237" i="25"/>
  <c r="A238" i="25"/>
  <c r="A239" i="25"/>
  <c r="A240" i="25"/>
  <c r="A241" i="25"/>
  <c r="A242" i="25"/>
  <c r="A243" i="25"/>
  <c r="A244" i="25"/>
  <c r="A245" i="25"/>
  <c r="A246" i="25"/>
  <c r="A247" i="25"/>
  <c r="A248" i="25"/>
  <c r="A249" i="25"/>
  <c r="A250" i="25"/>
  <c r="A251" i="25"/>
  <c r="A252" i="25"/>
  <c r="A253" i="25"/>
  <c r="A254" i="25"/>
  <c r="A255" i="25"/>
  <c r="A256" i="25"/>
  <c r="A257" i="25"/>
  <c r="A258" i="25"/>
  <c r="A259" i="25"/>
  <c r="A260" i="25"/>
  <c r="A261" i="25"/>
  <c r="A262" i="25"/>
  <c r="A263" i="25"/>
  <c r="A264" i="25"/>
  <c r="A265" i="25"/>
  <c r="A266" i="25"/>
  <c r="A267" i="25"/>
  <c r="A268" i="25"/>
  <c r="A269" i="25"/>
  <c r="A270" i="25"/>
  <c r="A271" i="25"/>
  <c r="A272" i="25"/>
  <c r="A273" i="25"/>
  <c r="A274" i="25"/>
  <c r="A275" i="25"/>
  <c r="A276" i="25"/>
  <c r="A277" i="25"/>
  <c r="A278" i="25"/>
  <c r="A279" i="25"/>
  <c r="A280" i="25"/>
  <c r="A281" i="25"/>
  <c r="A282" i="25"/>
  <c r="A283" i="25"/>
  <c r="A284" i="25"/>
  <c r="A285" i="25"/>
  <c r="A286" i="25"/>
  <c r="A287" i="25"/>
  <c r="A288" i="25"/>
  <c r="A289" i="25"/>
  <c r="A290" i="25"/>
  <c r="A291" i="25"/>
  <c r="A292" i="25"/>
  <c r="A293" i="25"/>
  <c r="A294" i="25"/>
  <c r="A295" i="25"/>
  <c r="A296" i="25"/>
  <c r="A297" i="25"/>
  <c r="A298" i="25"/>
  <c r="A299" i="25"/>
  <c r="A300" i="25"/>
  <c r="A301" i="25"/>
  <c r="A302" i="25"/>
  <c r="A303" i="25"/>
  <c r="A304" i="25"/>
  <c r="A305" i="25"/>
  <c r="A306" i="25"/>
  <c r="A307" i="25"/>
  <c r="A308" i="25"/>
  <c r="A309" i="25"/>
  <c r="A310" i="25"/>
  <c r="A311" i="25"/>
  <c r="A312" i="25"/>
  <c r="A313" i="25"/>
  <c r="A314" i="25"/>
  <c r="A315" i="25"/>
  <c r="A316" i="25"/>
  <c r="A317" i="25"/>
  <c r="A318" i="25"/>
  <c r="A319" i="25"/>
  <c r="A320" i="25"/>
  <c r="A321" i="25"/>
  <c r="A322" i="25"/>
  <c r="A323" i="25"/>
  <c r="A324" i="25"/>
  <c r="A325" i="25"/>
  <c r="A326" i="25"/>
  <c r="A327" i="25"/>
  <c r="A328" i="25"/>
  <c r="A329" i="25"/>
  <c r="A330" i="25"/>
  <c r="A331" i="25"/>
  <c r="A332" i="25"/>
  <c r="A333" i="25"/>
  <c r="A334" i="25"/>
  <c r="A335" i="25"/>
  <c r="A336" i="25"/>
  <c r="A337" i="25"/>
  <c r="A338" i="25"/>
  <c r="A339" i="25"/>
  <c r="A340" i="25"/>
  <c r="A341" i="25"/>
  <c r="A342" i="25"/>
  <c r="A343" i="25"/>
  <c r="A344" i="25"/>
  <c r="A345" i="25"/>
  <c r="A346" i="25"/>
  <c r="A347" i="25"/>
  <c r="A348" i="25"/>
  <c r="A349" i="25"/>
  <c r="A350" i="25"/>
  <c r="A351" i="25"/>
  <c r="A352" i="25"/>
  <c r="A353" i="25"/>
  <c r="A354" i="25"/>
  <c r="A355" i="25"/>
  <c r="A356" i="25"/>
  <c r="A357" i="25"/>
  <c r="A358" i="25"/>
  <c r="A359" i="25"/>
  <c r="A360" i="25"/>
  <c r="A361" i="25"/>
  <c r="A362" i="25"/>
  <c r="A363" i="25"/>
  <c r="A364" i="25"/>
  <c r="A365" i="25"/>
  <c r="A366" i="25"/>
  <c r="A367" i="25"/>
  <c r="A368" i="25"/>
  <c r="A369" i="25"/>
  <c r="A370" i="25"/>
  <c r="A371" i="25"/>
  <c r="A372" i="25"/>
  <c r="A373" i="25"/>
  <c r="A374" i="25"/>
  <c r="A375" i="25"/>
  <c r="A376" i="25"/>
  <c r="A377" i="25"/>
  <c r="A378" i="25"/>
  <c r="A379" i="25"/>
  <c r="A380" i="25"/>
  <c r="A381" i="25"/>
  <c r="A382" i="25"/>
  <c r="A383" i="25"/>
  <c r="A384" i="25"/>
  <c r="A385" i="25"/>
  <c r="A386" i="25"/>
  <c r="A387" i="25"/>
  <c r="A388" i="25"/>
  <c r="A389" i="25"/>
  <c r="A390" i="25"/>
  <c r="A391" i="25"/>
  <c r="A392" i="25"/>
  <c r="A393" i="25"/>
  <c r="A394" i="25"/>
  <c r="A395" i="25"/>
  <c r="A396" i="25"/>
  <c r="A397" i="25"/>
  <c r="A398" i="25"/>
  <c r="A399" i="25"/>
  <c r="A400" i="25"/>
  <c r="A401" i="25"/>
  <c r="A402" i="25"/>
  <c r="A403" i="25"/>
  <c r="A404" i="25"/>
  <c r="A405" i="25"/>
  <c r="A406" i="25"/>
  <c r="A407" i="25"/>
  <c r="A408" i="25"/>
  <c r="A409" i="25"/>
  <c r="A7" i="25"/>
  <c r="B3" i="25"/>
  <c r="A3" i="25"/>
  <c r="B2" i="25"/>
  <c r="A2" i="25"/>
  <c r="B1" i="25"/>
  <c r="A1" i="25"/>
  <c r="B3" i="43"/>
  <c r="A3" i="43"/>
  <c r="B2" i="43"/>
  <c r="A2" i="43"/>
  <c r="B1" i="43"/>
  <c r="A1" i="43"/>
  <c r="B3" i="40"/>
  <c r="A3" i="40"/>
  <c r="B2" i="40"/>
  <c r="A2" i="40"/>
  <c r="B1" i="40"/>
  <c r="A1" i="40"/>
  <c r="A27" i="13"/>
  <c r="A28" i="13"/>
  <c r="A29" i="13"/>
  <c r="A30" i="13"/>
  <c r="A31" i="13"/>
  <c r="A32" i="13"/>
  <c r="A33" i="13"/>
  <c r="A34" i="13"/>
  <c r="A35" i="13"/>
  <c r="A36" i="13"/>
  <c r="A37" i="13"/>
  <c r="A38" i="13"/>
  <c r="A39" i="13"/>
  <c r="A40" i="13"/>
  <c r="A41" i="13"/>
  <c r="A42" i="13"/>
  <c r="A43" i="13"/>
  <c r="A44" i="13"/>
  <c r="A45" i="13"/>
  <c r="A46" i="13"/>
  <c r="A47" i="13"/>
  <c r="A48" i="13"/>
  <c r="A49" i="13"/>
  <c r="A50" i="13"/>
  <c r="A51" i="13"/>
  <c r="A52" i="13"/>
  <c r="A53" i="13"/>
  <c r="A54" i="13"/>
  <c r="A55" i="13"/>
  <c r="A56" i="13"/>
  <c r="A57" i="13"/>
  <c r="A58" i="13"/>
  <c r="A59" i="13"/>
  <c r="A60" i="13"/>
  <c r="A61" i="13"/>
  <c r="A62" i="13"/>
  <c r="A63" i="13"/>
  <c r="A64" i="13"/>
  <c r="A65" i="13"/>
  <c r="A66" i="13"/>
  <c r="A67" i="13"/>
  <c r="A68" i="13"/>
  <c r="A69" i="13"/>
  <c r="A70" i="13"/>
  <c r="A71" i="13"/>
  <c r="A72" i="13"/>
  <c r="A73" i="13"/>
  <c r="A74" i="13"/>
  <c r="A75" i="13"/>
  <c r="A76" i="13"/>
  <c r="A77" i="13"/>
  <c r="A78" i="13"/>
  <c r="A79" i="13"/>
  <c r="A80" i="13"/>
  <c r="A81" i="13"/>
  <c r="A82" i="13"/>
  <c r="A83" i="13"/>
  <c r="A84" i="13"/>
  <c r="A85" i="13"/>
  <c r="A86" i="13"/>
  <c r="A87" i="13"/>
  <c r="A88" i="13"/>
  <c r="A89" i="13"/>
  <c r="A90" i="13"/>
  <c r="A91" i="13"/>
  <c r="A92" i="13"/>
  <c r="A93" i="13"/>
  <c r="A94" i="13"/>
  <c r="A95" i="13"/>
  <c r="A96" i="13"/>
  <c r="A97" i="13"/>
  <c r="A98" i="13"/>
  <c r="A99" i="13"/>
  <c r="A100" i="13"/>
  <c r="A101" i="13"/>
  <c r="A102" i="13"/>
  <c r="A103" i="13"/>
  <c r="A104" i="13"/>
  <c r="A105" i="13"/>
  <c r="A106" i="13"/>
  <c r="A107" i="13"/>
  <c r="A108" i="13"/>
  <c r="A109" i="13"/>
  <c r="A110" i="13"/>
  <c r="A111" i="13"/>
  <c r="A112" i="13"/>
  <c r="A113" i="13"/>
  <c r="A114" i="13"/>
  <c r="A115" i="13"/>
  <c r="A116" i="13"/>
  <c r="A117" i="13"/>
  <c r="A118" i="13"/>
  <c r="A119" i="13"/>
  <c r="A120" i="13"/>
  <c r="A121" i="13"/>
  <c r="A122" i="13"/>
  <c r="A123" i="13"/>
  <c r="A124" i="13"/>
  <c r="A125" i="13"/>
  <c r="A126" i="13"/>
  <c r="A127" i="13"/>
  <c r="A128" i="13"/>
  <c r="A129" i="13"/>
  <c r="A130" i="13"/>
  <c r="A131" i="13"/>
  <c r="A132" i="13"/>
  <c r="A133" i="13"/>
  <c r="A134" i="13"/>
  <c r="A135" i="13"/>
  <c r="A136" i="13"/>
  <c r="A137" i="13"/>
  <c r="A138" i="13"/>
  <c r="A139" i="13"/>
  <c r="A140" i="13"/>
  <c r="A141" i="13"/>
  <c r="A142" i="13"/>
  <c r="A143" i="13"/>
  <c r="A144" i="13"/>
  <c r="A145" i="13"/>
  <c r="A146" i="13"/>
  <c r="A147" i="13"/>
  <c r="A148" i="13"/>
  <c r="A149" i="13"/>
  <c r="A150" i="13"/>
  <c r="A151" i="13"/>
  <c r="A152" i="13"/>
  <c r="A153" i="13"/>
  <c r="A154" i="13"/>
  <c r="A155" i="13"/>
  <c r="A156" i="13"/>
  <c r="A157" i="13"/>
  <c r="A158" i="13"/>
  <c r="A159" i="13"/>
  <c r="A160" i="13"/>
  <c r="A161" i="13"/>
  <c r="A162" i="13"/>
  <c r="A163" i="13"/>
  <c r="A164" i="13"/>
  <c r="A165" i="13"/>
  <c r="A166" i="13"/>
  <c r="A167" i="13"/>
  <c r="A168" i="13"/>
  <c r="A169" i="13"/>
  <c r="A170" i="13"/>
  <c r="A171" i="13"/>
  <c r="A172" i="13"/>
  <c r="A173" i="13"/>
  <c r="A174" i="13"/>
  <c r="A175" i="13"/>
  <c r="A176" i="13"/>
  <c r="A177" i="13"/>
  <c r="A178" i="13"/>
  <c r="A179" i="13"/>
  <c r="A180" i="13"/>
  <c r="A181" i="13"/>
  <c r="A182" i="13"/>
  <c r="A183" i="13"/>
  <c r="A184" i="13"/>
  <c r="A185" i="13"/>
  <c r="A186" i="13"/>
  <c r="A187" i="13"/>
  <c r="A188" i="13"/>
  <c r="A189" i="13"/>
  <c r="A190" i="13"/>
  <c r="A191" i="13"/>
  <c r="A192" i="13"/>
  <c r="A193" i="13"/>
  <c r="A194" i="13"/>
  <c r="A195" i="13"/>
  <c r="A196" i="13"/>
  <c r="A197" i="13"/>
  <c r="A198" i="13"/>
  <c r="A199" i="13"/>
  <c r="A200" i="13"/>
  <c r="A201" i="13"/>
  <c r="A202" i="13"/>
  <c r="A203" i="13"/>
  <c r="A204" i="13"/>
  <c r="A205" i="13"/>
  <c r="A206" i="13"/>
  <c r="A207" i="13"/>
  <c r="A208" i="13"/>
  <c r="A209" i="13"/>
  <c r="A210" i="13"/>
  <c r="A211" i="13"/>
  <c r="A212" i="13"/>
  <c r="A213" i="13"/>
  <c r="A214" i="13"/>
  <c r="A215" i="13"/>
  <c r="A216" i="13"/>
  <c r="A217" i="13"/>
  <c r="A218" i="13"/>
  <c r="A219" i="13"/>
  <c r="A220" i="13"/>
  <c r="A221" i="13"/>
  <c r="A222" i="13"/>
  <c r="A223" i="13"/>
  <c r="A224" i="13"/>
  <c r="A225" i="13"/>
  <c r="A226" i="13"/>
  <c r="A227" i="13"/>
  <c r="A228" i="13"/>
  <c r="A229" i="13"/>
  <c r="A230" i="13"/>
  <c r="A231" i="13"/>
  <c r="A7" i="13"/>
  <c r="A232" i="13"/>
  <c r="A233" i="13"/>
  <c r="A234" i="13"/>
  <c r="A235" i="13"/>
  <c r="A6" i="20"/>
  <c r="A288" i="20"/>
  <c r="A289" i="20"/>
  <c r="A290" i="20"/>
  <c r="A291" i="20"/>
  <c r="A292" i="20"/>
  <c r="A293" i="20"/>
  <c r="B3" i="13"/>
  <c r="A3" i="13"/>
  <c r="B2" i="13"/>
  <c r="A2" i="13"/>
  <c r="B1" i="13"/>
  <c r="A1" i="13"/>
  <c r="A2" i="20"/>
  <c r="B2" i="20"/>
  <c r="A3" i="20"/>
  <c r="B3" i="20"/>
  <c r="B1" i="20"/>
  <c r="A1" i="20"/>
  <c r="C3" i="30"/>
  <c r="F169" i="36" l="1"/>
  <c r="K169" i="36" s="1"/>
  <c r="K174" i="36"/>
  <c r="F474" i="36"/>
  <c r="K474" i="36" s="1"/>
  <c r="K476" i="36"/>
  <c r="F157" i="36"/>
  <c r="K157" i="36" s="1"/>
  <c r="K158" i="36"/>
  <c r="F196" i="36"/>
  <c r="K196" i="36" s="1"/>
  <c r="F366" i="36"/>
  <c r="K366" i="36" s="1"/>
  <c r="K369" i="36"/>
  <c r="F463" i="36"/>
  <c r="K463" i="36" s="1"/>
  <c r="K465" i="36"/>
  <c r="F443" i="36"/>
  <c r="K443" i="36" s="1"/>
  <c r="K445" i="36"/>
  <c r="F244" i="36"/>
  <c r="K244" i="36" s="1"/>
  <c r="K249" i="36"/>
  <c r="F287" i="36"/>
  <c r="K287" i="36" s="1"/>
  <c r="K290" i="36"/>
  <c r="F315" i="36"/>
  <c r="K315" i="36" s="1"/>
  <c r="K317" i="36"/>
  <c r="F30" i="36"/>
  <c r="K30" i="36" s="1"/>
  <c r="K33" i="36"/>
  <c r="F40" i="36"/>
  <c r="K40" i="36" s="1"/>
  <c r="K41" i="36"/>
  <c r="F304" i="36"/>
  <c r="K304" i="36" s="1"/>
  <c r="K305" i="36"/>
  <c r="F230" i="36"/>
  <c r="K230" i="36" s="1"/>
  <c r="K233" i="36"/>
  <c r="F433" i="36"/>
  <c r="K433" i="36" s="1"/>
  <c r="K435" i="36"/>
  <c r="F105" i="36"/>
  <c r="K107" i="36"/>
  <c r="F294" i="36"/>
  <c r="K294" i="36" s="1"/>
  <c r="F254" i="36"/>
  <c r="K254" i="36" s="1"/>
  <c r="F383" i="36"/>
  <c r="F384" i="36"/>
  <c r="F125" i="36"/>
  <c r="K125" i="36" s="1"/>
  <c r="F111" i="36"/>
  <c r="F110" i="36" s="1"/>
  <c r="K110" i="36" s="1"/>
  <c r="C3" i="25"/>
  <c r="F133" i="36"/>
  <c r="K133" i="36" s="1"/>
  <c r="H6" i="50"/>
  <c r="F104" i="49"/>
  <c r="F348" i="36"/>
  <c r="K348" i="36" s="1"/>
  <c r="F339" i="36"/>
  <c r="K339" i="36" s="1"/>
  <c r="F424" i="36"/>
  <c r="K424" i="36" s="1"/>
  <c r="F238" i="36"/>
  <c r="F284" i="36"/>
  <c r="K284" i="36" s="1"/>
  <c r="F496" i="36"/>
  <c r="K496" i="36" s="1"/>
  <c r="F129" i="36"/>
  <c r="K129" i="36" s="1"/>
  <c r="F50" i="36"/>
  <c r="K50" i="36" s="1"/>
  <c r="F82" i="36"/>
  <c r="K82" i="36" s="1"/>
  <c r="F99" i="36"/>
  <c r="F123" i="36"/>
  <c r="K123" i="36" s="1"/>
  <c r="F326" i="36"/>
  <c r="F265" i="36"/>
  <c r="K265" i="36" s="1"/>
  <c r="F283" i="36"/>
  <c r="K283" i="36" s="1"/>
  <c r="F307" i="36"/>
  <c r="K307" i="36" s="1"/>
  <c r="F276" i="36"/>
  <c r="K276" i="36" s="1"/>
  <c r="F152" i="36"/>
  <c r="F114" i="36"/>
  <c r="F137" i="36"/>
  <c r="K137" i="36" s="1"/>
  <c r="F385" i="36"/>
  <c r="K385" i="36" s="1"/>
  <c r="F61" i="36"/>
  <c r="K61" i="36" s="1"/>
  <c r="F85" i="36"/>
  <c r="F109" i="36"/>
  <c r="F357" i="36"/>
  <c r="K357" i="36" s="1"/>
  <c r="F19" i="36"/>
  <c r="C3" i="44"/>
  <c r="C3" i="45"/>
  <c r="C3" i="13"/>
  <c r="C3" i="40"/>
  <c r="C3" i="20"/>
  <c r="C3" i="47"/>
  <c r="F6" i="49"/>
  <c r="C1" i="45"/>
  <c r="C3" i="43"/>
  <c r="C1" i="46"/>
  <c r="C1" i="13"/>
  <c r="C1" i="20"/>
  <c r="C1" i="25"/>
  <c r="C1" i="30"/>
  <c r="C1" i="47"/>
  <c r="C1" i="43"/>
  <c r="C1" i="40"/>
  <c r="C1" i="44"/>
  <c r="F459" i="36" l="1"/>
  <c r="K459" i="36" s="1"/>
  <c r="F325" i="36"/>
  <c r="K325" i="36" s="1"/>
  <c r="K326" i="36"/>
  <c r="F291" i="36"/>
  <c r="K291" i="36" s="1"/>
  <c r="F251" i="36"/>
  <c r="K251" i="36" s="1"/>
  <c r="F18" i="36"/>
  <c r="K19" i="36"/>
  <c r="F147" i="36"/>
  <c r="K147" i="36" s="1"/>
  <c r="K152" i="36"/>
  <c r="F21" i="36"/>
  <c r="K21" i="36" s="1"/>
  <c r="F236" i="36"/>
  <c r="K236" i="36" s="1"/>
  <c r="K238" i="36"/>
  <c r="F104" i="36"/>
  <c r="K104" i="36" s="1"/>
  <c r="F83" i="36"/>
  <c r="K83" i="36" s="1"/>
  <c r="K85" i="36"/>
  <c r="F96" i="36"/>
  <c r="K99" i="36"/>
  <c r="F431" i="36"/>
  <c r="F382" i="36"/>
  <c r="F84" i="49"/>
  <c r="F273" i="36"/>
  <c r="F128" i="36"/>
  <c r="F49" i="36"/>
  <c r="F122" i="36"/>
  <c r="K122" i="36" s="1"/>
  <c r="F456" i="36" l="1"/>
  <c r="F454" i="36" s="1"/>
  <c r="K454" i="36" s="1"/>
  <c r="K18" i="36"/>
  <c r="F17" i="36"/>
  <c r="F324" i="36"/>
  <c r="K324" i="36" s="1"/>
  <c r="F156" i="36"/>
  <c r="K156" i="36" s="1"/>
  <c r="F127" i="36"/>
  <c r="K127" i="36" s="1"/>
  <c r="K128" i="36"/>
  <c r="F429" i="36"/>
  <c r="K431" i="36"/>
  <c r="F48" i="36"/>
  <c r="K48" i="36" s="1"/>
  <c r="K49" i="36"/>
  <c r="F272" i="36"/>
  <c r="K272" i="36" s="1"/>
  <c r="K273" i="36"/>
  <c r="F91" i="36"/>
  <c r="K91" i="36" s="1"/>
  <c r="K456" i="36" l="1"/>
  <c r="F126" i="36"/>
  <c r="K429" i="36"/>
  <c r="F485" i="36"/>
  <c r="K485" i="36" s="1"/>
  <c r="F155" i="36"/>
  <c r="F406" i="36" l="1"/>
  <c r="K406" i="36" s="1"/>
  <c r="K155" i="36"/>
  <c r="F486" i="36" l="1"/>
  <c r="F497" i="36" l="1"/>
  <c r="K497" i="36" s="1"/>
  <c r="K486" i="36"/>
</calcChain>
</file>

<file path=xl/sharedStrings.xml><?xml version="1.0" encoding="utf-8"?>
<sst xmlns="http://schemas.openxmlformats.org/spreadsheetml/2006/main" count="5186" uniqueCount="3373">
  <si>
    <t>Totale costi della produzione (B)</t>
  </si>
  <si>
    <t>C.1) Interessi attivi</t>
  </si>
  <si>
    <t>C.1.B) Interessi attivi su c/c postali e bancari</t>
  </si>
  <si>
    <t>C.1.C) Altri interessi attivi</t>
  </si>
  <si>
    <t>C.2) Altri proventi</t>
  </si>
  <si>
    <t>C.2.A) Proventi da partecipazioni</t>
  </si>
  <si>
    <t>C.2.B) Proventi finanziari da crediti iscritti nelle immobilizzazioni</t>
  </si>
  <si>
    <t>C.2.C) Proventi finanziari da titoli iscritti nelle immobilizzazioni</t>
  </si>
  <si>
    <t>C.2.D) Altri proventi finanziari diversi dai precedenti</t>
  </si>
  <si>
    <t>C.2.E) Utili su cambi</t>
  </si>
  <si>
    <t>C.3)  Interessi passivi</t>
  </si>
  <si>
    <t>C.3.B) Interessi passivi su mutui</t>
  </si>
  <si>
    <t>C.3.C) Altri interessi passivi</t>
  </si>
  <si>
    <t>C.4.A) Altri oneri finanziari</t>
  </si>
  <si>
    <t>C.4.B) Perdite su cambi</t>
  </si>
  <si>
    <t>Totale proventi e oneri finanziari (C)</t>
  </si>
  <si>
    <t>D.1)  Rivalutazioni</t>
  </si>
  <si>
    <t>D.2)  Svalutazioni</t>
  </si>
  <si>
    <t>Totale rettifiche di valore di attività finanziarie (D)</t>
  </si>
  <si>
    <t>E.1) Proventi straordinari</t>
  </si>
  <si>
    <t>E.1.A) Plusvalenze</t>
  </si>
  <si>
    <t>E.1.B) Altri proventi straordinari</t>
  </si>
  <si>
    <t>E.1.B.1) Proventi da donazioni e liberalità diverse</t>
  </si>
  <si>
    <t>E.1.B.2) Sopravvenienze attive</t>
  </si>
  <si>
    <t>E.1.B.2.2.A) Sopravvenienze attive v/terzi relative alla mobilità extraregionale</t>
  </si>
  <si>
    <t>E.1.B.2.2.B) Sopravvenienze attive v/terzi relative al personale</t>
  </si>
  <si>
    <t>E.1.B.2.2.C) Sopravvenienze attive v/terzi relative alle convenzioni con medici di base</t>
  </si>
  <si>
    <t>E.1.B.2.2.D) Sopravvenienze attive v/terzi relative alle convenzioni per la specialistica</t>
  </si>
  <si>
    <t>E.1.B.2.2.F) Sopravvenienze attive v/terzi relative all'acquisto di beni e servizi</t>
  </si>
  <si>
    <t>E.1.B.2.2.G) Altre sopravvenienze attive v/terzi</t>
  </si>
  <si>
    <t>E.1.B.3.2.A) Insussistenze attive v/terzi relative alla mobilità extraregionale</t>
  </si>
  <si>
    <t>E.1.B.3.2.B) Insussistenze attive v/terzi relative al personale</t>
  </si>
  <si>
    <t>E.1.B.3.2.C) Insussistenze attive v/terzi relative alle convenzioni con medici di base</t>
  </si>
  <si>
    <t>E.1.B.3.2.D) Insussistenze attive v/terzi relative alle convenzioni per la specialistica</t>
  </si>
  <si>
    <t>Dettaglio fornitori privati di prestazioni di assistenza ospedaliera erogate da strutture private</t>
  </si>
  <si>
    <t xml:space="preserve">Codice Struttura privata convenzionata </t>
  </si>
  <si>
    <t>Denominazione Struttura</t>
  </si>
  <si>
    <t>Budget annuo assegnato</t>
  </si>
  <si>
    <t>Importo Documento
(Fatturato Lordo)</t>
  </si>
  <si>
    <t>Importo Liquidato</t>
  </si>
  <si>
    <t>Importo Pagato</t>
  </si>
  <si>
    <t>Dettaglio fornitori privati di prestazioni di assistenza specialistica erogate da strutture private</t>
  </si>
  <si>
    <t>Nr Documento</t>
  </si>
  <si>
    <t>Data Documento</t>
  </si>
  <si>
    <t>Codice Modello CE</t>
  </si>
  <si>
    <t>Importo Contabilizzato
(valore rilevato a CE)</t>
  </si>
  <si>
    <t>E.1.B.3.2.F) Insussistenze attive v/terzi relative all'acquisto di beni e servizi</t>
  </si>
  <si>
    <t>E.1.B.4) Altri proventi straordinari</t>
  </si>
  <si>
    <t>E.2) Oneri straordinari</t>
  </si>
  <si>
    <t>E.2.A) Minusvalenze</t>
  </si>
  <si>
    <t>E.2.B) Altri oneri straordinari</t>
  </si>
  <si>
    <t>E.2.B.1) Oneri tributari da esercizi precedenti</t>
  </si>
  <si>
    <t>E.2.B.3) Sopravvenienze passive</t>
  </si>
  <si>
    <t>E.2.B.3.2) Sopravvenienze passive v/terzi</t>
  </si>
  <si>
    <t>E.2.B.3.2.A) Sopravvenienze passive v/terzi relative alla mobilità extraregionale</t>
  </si>
  <si>
    <t>E.2.B.3.2.B) Sopravvenienze passive v/terzi relative al personale</t>
  </si>
  <si>
    <t>E.2.B.3.2.B.1) Soprav. passive v/terzi relative al personale - dirigenza medica</t>
  </si>
  <si>
    <t>E.2.B.3.2.B.2) Soprav. passive v/terzi relative al personale - dirigenza non medica</t>
  </si>
  <si>
    <t>E.2.B.3.2.B.3) Soprav. passive v/terzi relative al personale - comparto</t>
  </si>
  <si>
    <t>E.2.B.3.2.C) Sopravvenienze passive v/terzi relative alle convenzioni con medici di base</t>
  </si>
  <si>
    <t>E.2.B.3.2.D) Sopravvenienze passive v/terzi relative alle convenzioni per la specialistica</t>
  </si>
  <si>
    <t>E.2.B.3.2.E) Sopravvenienze passive v/terzi relative all'acquisto prestaz. sanitarie da operatori accreditati</t>
  </si>
  <si>
    <t>E.2.B.3.2.F) Sopravvenienze passive v/terzi relative all'acquisto di beni e servizi</t>
  </si>
  <si>
    <t>E.2.B.3.2.G) Altre sopravvenienze passive v/terzi</t>
  </si>
  <si>
    <t>E.2.B.4) Insussistenze passive</t>
  </si>
  <si>
    <t>E.2.B.4.2) Insussistenze passive v/terzi</t>
  </si>
  <si>
    <t>E.2.B.4.2.A) Insussistenze passive v/terzi relative alla mobilità extraregionale</t>
  </si>
  <si>
    <t>E.2.B.4.2.B) Insussistenze passive v/terzi relative al personale</t>
  </si>
  <si>
    <t>E.2.B.4.2.C) Insussistenze passive v/terzi relative alle convenzioni con medici di base</t>
  </si>
  <si>
    <t>E.2.B.4.2.D) Insussistenze passive v/terzi relative alle convenzioni per la specialistica</t>
  </si>
  <si>
    <t>E.2.B.4.2.E) Insussistenze passive v/terzi relative all'acquisto prestaz. sanitarie da operatori accreditati</t>
  </si>
  <si>
    <t>E.2.B.4.2.F) Insussistenze passive v/terzi relative all'acquisto di beni e servizi</t>
  </si>
  <si>
    <t>E.2.B.5) Altri oneri straordinari</t>
  </si>
  <si>
    <t>Totale proventi e oneri straordinari (E)</t>
  </si>
  <si>
    <t>Y.1) IRAP</t>
  </si>
  <si>
    <t>Y.1.A) IRAP relativa a personale dipendente</t>
  </si>
  <si>
    <t>Y.1.B) IRAP relativa a collaboratori e personale assimilato a lavoro dipendente</t>
  </si>
  <si>
    <t>Y.1.C) IRAP relativa ad attività di libera professione (intramoenia)</t>
  </si>
  <si>
    <t>Y.2) IRES</t>
  </si>
  <si>
    <t>Y.2.A) IRES su attività istituzionale</t>
  </si>
  <si>
    <t>Y.2.B) IRES su attività commerciale</t>
  </si>
  <si>
    <t>Y.3) Accantonamento a F.do Imposte (Accertamenti, condoni, ecc.)</t>
  </si>
  <si>
    <t>Totale imposte e tasse</t>
  </si>
  <si>
    <t>RISULTATO DI ESERCIZIO</t>
  </si>
  <si>
    <t>Left</t>
  </si>
  <si>
    <t>Top</t>
  </si>
  <si>
    <t>Right</t>
  </si>
  <si>
    <t>Bottom</t>
  </si>
  <si>
    <t>Ref</t>
  </si>
  <si>
    <t>DARE</t>
  </si>
  <si>
    <t>AVERE</t>
  </si>
  <si>
    <t>VALORE ORDINATO</t>
  </si>
  <si>
    <t>SOTTOCONTO AZIENDALE</t>
  </si>
  <si>
    <t>DESCRIZIONE SOTTOCONTO AZIENDALE</t>
  </si>
  <si>
    <t>SALDO CO. GE.</t>
  </si>
  <si>
    <t xml:space="preserve">
SALDO CO.GE.
A</t>
  </si>
  <si>
    <t>COD. SOTTOCONTO AZIENDALE</t>
  </si>
  <si>
    <t>RACCORDO TRA BILANCIO DI VERIFICA E PIANO DEI CONTI AZIENDALE</t>
  </si>
  <si>
    <t>COD. MOD. CE
(es. B01010)</t>
  </si>
  <si>
    <t>VALORE  CONSEGNATO/ EFFETTUATO
(1)</t>
  </si>
  <si>
    <t xml:space="preserve">(1) Per i beni si fa riferimento al valore degli ordini evasi per merce consegnata e per i servizi al valore della prestazione eseguita. </t>
  </si>
  <si>
    <t>NOTE</t>
  </si>
  <si>
    <t>ASP COSENZA</t>
  </si>
  <si>
    <t>ASP CROTONE</t>
  </si>
  <si>
    <t>ASP CATANZARO</t>
  </si>
  <si>
    <t>ASP VIBO VALENTIA</t>
  </si>
  <si>
    <t>A.O. COSENZA</t>
  </si>
  <si>
    <t>A.O. MATER DOMINI</t>
  </si>
  <si>
    <t>201</t>
  </si>
  <si>
    <t>202</t>
  </si>
  <si>
    <t>203</t>
  </si>
  <si>
    <t>204</t>
  </si>
  <si>
    <t>205</t>
  </si>
  <si>
    <t>912</t>
  </si>
  <si>
    <t>913</t>
  </si>
  <si>
    <t>914</t>
  </si>
  <si>
    <t>915</t>
  </si>
  <si>
    <t>COD. MOD. CE
(es. A01010)</t>
  </si>
  <si>
    <t>SCRITTURE DI INTEGRAZIONE E RETTIFICA EXTRACONTABILI
B</t>
  </si>
  <si>
    <t>MOTIVAZIONE DELLA VALORIZZAZIONE DELLA SCRITTURA DI INTEGRAZIONE E RETTIFICA</t>
  </si>
  <si>
    <t>Cons</t>
  </si>
  <si>
    <t>CODICE</t>
  </si>
  <si>
    <t>A.1)  Contributi in c/esercizio</t>
  </si>
  <si>
    <t>R</t>
  </si>
  <si>
    <t>INRCA CS</t>
  </si>
  <si>
    <t>A.O. CATANZARO</t>
  </si>
  <si>
    <t>A.O. REGGIO CALABRIA</t>
  </si>
  <si>
    <t>ex ASP REGGIO CALABRIA</t>
  </si>
  <si>
    <t>ex AS LOCRI</t>
  </si>
  <si>
    <t>S</t>
  </si>
  <si>
    <t>SS</t>
  </si>
  <si>
    <t>Totale valore della produzione (A)</t>
  </si>
  <si>
    <t>B.1)  Acquisti di beni</t>
  </si>
  <si>
    <t>B.1.A)  Acquisti di beni sanitari</t>
  </si>
  <si>
    <t>B.1.A.1)  Prodotti farmaceutici ed emoderivati</t>
  </si>
  <si>
    <t>B.1.B)  Acquisti di beni non sanitari</t>
  </si>
  <si>
    <t>B.1.B.1)  Prodotti alimentari</t>
  </si>
  <si>
    <t>B.1.B.2)  Materiali di guardaroba, di pulizia e di convivenza in genere</t>
  </si>
  <si>
    <t>B.1.B.3)  Combustibili, carburanti e lubrificanti</t>
  </si>
  <si>
    <t>B.1.B.4)  Supporti informatici e cancelleria</t>
  </si>
  <si>
    <t>B.1.B.5)  Materiale per la manutenzione</t>
  </si>
  <si>
    <t>B.2)  Acquisti di servizi</t>
  </si>
  <si>
    <t>B.2.A)   Acquisti servizi sanitari</t>
  </si>
  <si>
    <t>B.2.A.1)   Acquisti servizi sanitari per medicina di base</t>
  </si>
  <si>
    <t>B.2.A.1.1) - da convenzione</t>
  </si>
  <si>
    <t>B.2.A.1.1.D) Altro (medicina dei servizi, psicologi, medici 118, ecc)</t>
  </si>
  <si>
    <t>B.2.A.2)   Acquisti servizi sanitari per farmaceutica</t>
  </si>
  <si>
    <t>B.2.A.2.1) - da convenzione</t>
  </si>
  <si>
    <t>B.2.A.3)   Acquisti servizi sanitari per assistenza specialistica ambulatoriale</t>
  </si>
  <si>
    <t>B.2.A.3.5.B) Servizi sanitari per assistenza specialistica da Ospedali Classificati privati</t>
  </si>
  <si>
    <t>B.2.A.4)   Acquisti servizi sanitari per assistenza riabilitativa</t>
  </si>
  <si>
    <t>B.2.A.8.2) - da pubblico (altri soggetti pubbl. della Regione)</t>
  </si>
  <si>
    <t>B.2.A.9.2) - da pubblico (altri soggetti pubbl. della Regione)</t>
  </si>
  <si>
    <t>B.2.A.10.2) - da pubblico (altri soggetti pubbl. della Regione)</t>
  </si>
  <si>
    <t>B.2.A.10.4) - da privato</t>
  </si>
  <si>
    <t>B.2.B) Acquisti di servizi non sanitari</t>
  </si>
  <si>
    <t>B.2.B.1.1)   Lavanderia</t>
  </si>
  <si>
    <t>B.2.B.1.2)   Pulizia</t>
  </si>
  <si>
    <t>B.2.B.1.3)   Mensa</t>
  </si>
  <si>
    <t>B.2.B.1.4)   Riscaldamento</t>
  </si>
  <si>
    <t>B.2.B.1.6)   Servizi trasporti (non sanitari)</t>
  </si>
  <si>
    <t>B.2.B.1.7)   Smaltimento rifiuti</t>
  </si>
  <si>
    <t>B.2.B.1.8)   Utenze telefoniche</t>
  </si>
  <si>
    <t>B.2.B.1.9)   Utenze elettricità</t>
  </si>
  <si>
    <t>B.2.B.1.10)   Altre utenze</t>
  </si>
  <si>
    <t>B.2.B.1.11)  Premi di assicurazione</t>
  </si>
  <si>
    <t>B.2.B.1.11.B)  Premi di assicurazione - Altri premi assicurativi</t>
  </si>
  <si>
    <t>B.2.B.1.12) Altri servizi non sanitari</t>
  </si>
  <si>
    <t>B.2.B.1.12.C) Altri servizi non sanitari da privato</t>
  </si>
  <si>
    <t>Tipo Documento</t>
  </si>
  <si>
    <t>SOPRAVVENIENZE PASSIVE</t>
  </si>
  <si>
    <t>COD. MOD. CE</t>
  </si>
  <si>
    <t>DESCRIZIONE VOCE CE</t>
  </si>
  <si>
    <t>IMPORTO</t>
  </si>
  <si>
    <t>DESCRIZIONE TIPOLOGIA DI SOPRAVVENIENZA</t>
  </si>
  <si>
    <t>ANNO DI FORMAZIONE DEL COSTO</t>
  </si>
  <si>
    <t>ANNO DI FORMAZIONE DEL RICAVO</t>
  </si>
  <si>
    <t>SOPRAVVENIENZE ATTIVE</t>
  </si>
  <si>
    <t>INSUSSISTENZE ATTIVE</t>
  </si>
  <si>
    <t>INSUSSISTENZE PASSIVE</t>
  </si>
  <si>
    <t>ANNO DI FORMAZIONE DEL CREDITO CANCELLATO</t>
  </si>
  <si>
    <t>ANNO DI FORMAZIONE DEL DEBITO CANCELLATO</t>
  </si>
  <si>
    <t>B.2.B.2.3.A) Consulenze non sanitarie da privato</t>
  </si>
  <si>
    <t>B.2.B.2.3.B) Collaborazioni coordinate e continuative non sanitarie da privato</t>
  </si>
  <si>
    <t>B.2.B.2.4) Rimborso oneri stipendiali del personale non sanitario in comando</t>
  </si>
  <si>
    <t>B.2.B.2.4.C) Rimborso oneri stipendiali personale non sanitario in comando da aziende di altre Regioni (Extraregione)</t>
  </si>
  <si>
    <t>B.2.B.3) Formazione (esternalizzata e non)</t>
  </si>
  <si>
    <t>B.2.B.3.1) Formazione (esternalizzata e non) da pubblico</t>
  </si>
  <si>
    <t>B.2.B.3.2) Formazione (esternalizzata e non) da privato</t>
  </si>
  <si>
    <t>B.3)  Manutenzione e riparazione (ordinaria esternalizzata)</t>
  </si>
  <si>
    <t>B.4)   Godimento di beni di terzi</t>
  </si>
  <si>
    <t>B.4.B)  Canoni di noleggio</t>
  </si>
  <si>
    <t>B.4.B.1) Canoni di noleggio - area sanitaria</t>
  </si>
  <si>
    <t>B.4.B.2) Canoni di noleggio - area non sanitaria</t>
  </si>
  <si>
    <t>B.4.C)  Canoni di leasing</t>
  </si>
  <si>
    <t>B.4.C.1) Canoni di leasing - area sanitaria</t>
  </si>
  <si>
    <t>B.4.C.2) Canoni di leasing - area non sanitaria</t>
  </si>
  <si>
    <t>Totale Costo del personale</t>
  </si>
  <si>
    <t>B.5)   Personale del ruolo sanitario</t>
  </si>
  <si>
    <t>B.5.A) Costo del personale dirigente ruolo sanitario</t>
  </si>
  <si>
    <t>B.5.A.1) Costo del personale dirigente medico</t>
  </si>
  <si>
    <t>B.5.A.2) Costo del personale dirigente non medico</t>
  </si>
  <si>
    <t>B.5.B) Costo del personale comparto ruolo sanitario</t>
  </si>
  <si>
    <t>B.6)   Personale del ruolo professionale</t>
  </si>
  <si>
    <t>B.6.A) Costo del personale dirigente ruolo professionale</t>
  </si>
  <si>
    <t>B.6.B) Costo del personale comparto ruolo professionale</t>
  </si>
  <si>
    <t>B.7)   Personale del ruolo tecnico</t>
  </si>
  <si>
    <t>B.7.A) Costo del personale dirigente ruolo tecnico</t>
  </si>
  <si>
    <t>B.7.B) Costo del personale comparto ruolo tecnico</t>
  </si>
  <si>
    <t>B.8)   Personale del ruolo amministrativo</t>
  </si>
  <si>
    <t>B.8.A) Costo del personale dirigente ruolo amministrativo</t>
  </si>
  <si>
    <t>B.8.B) Costo del personale comparto ruolo amministrativo</t>
  </si>
  <si>
    <t>B.9)   Oneri diversi di gestione</t>
  </si>
  <si>
    <t>B.9.B)  Perdite su crediti</t>
  </si>
  <si>
    <t>B.9.C) Altri oneri diversi di gestione</t>
  </si>
  <si>
    <t>B.9.C.1)  Indennità, rimborso spese e oneri sociali per gli Organi Direttivi e Collegio Sindacale</t>
  </si>
  <si>
    <t>B.9.C.2)  Altri oneri diversi di gestione</t>
  </si>
  <si>
    <t>B.10) Ammortamenti delle immobilizzazioni immateriali</t>
  </si>
  <si>
    <t>Anno</t>
  </si>
  <si>
    <t>Azienda</t>
  </si>
  <si>
    <t>P</t>
  </si>
  <si>
    <t>C</t>
  </si>
  <si>
    <t>Tipo Modello</t>
  </si>
  <si>
    <t>ASP Cosenza</t>
  </si>
  <si>
    <t>ASP Crotone</t>
  </si>
  <si>
    <t>ASP Catanzaro</t>
  </si>
  <si>
    <t>ASP Vibo Valentia</t>
  </si>
  <si>
    <t>ASP Reggio Calabria</t>
  </si>
  <si>
    <t>ASL Locri</t>
  </si>
  <si>
    <t>A.O. DI COSENZA</t>
  </si>
  <si>
    <t>A.O. DI CATANZARO</t>
  </si>
  <si>
    <t>A.O. DI REGGIO CALABRIA</t>
  </si>
  <si>
    <t>Consuntivo</t>
  </si>
  <si>
    <t>Preventivo</t>
  </si>
  <si>
    <t>Primo Trimestre</t>
  </si>
  <si>
    <t>Secondo Trimestre</t>
  </si>
  <si>
    <t>Terzo Trimestre</t>
  </si>
  <si>
    <t>Quarto Trimestre</t>
  </si>
  <si>
    <t>COSTI INFRAGRUPPO CE</t>
  </si>
  <si>
    <t>RICAVI INFRAGRUPPO CE</t>
  </si>
  <si>
    <t>109</t>
  </si>
  <si>
    <t>000</t>
  </si>
  <si>
    <t>Ente Regione</t>
  </si>
  <si>
    <t>916</t>
  </si>
  <si>
    <t>INRCA - Cosenza</t>
  </si>
  <si>
    <t>AA0010</t>
  </si>
  <si>
    <t>AA0020</t>
  </si>
  <si>
    <t>A.1.A)  Contributi da Regione o Prov. Aut. per quota F.S. regionale</t>
  </si>
  <si>
    <t>AA0030</t>
  </si>
  <si>
    <t>A.1.A.1)  da Regione o Prov. Aut. per quota F.S. regionale indistinto</t>
  </si>
  <si>
    <t>AA0040</t>
  </si>
  <si>
    <t>A.1.A.2)  da Regione o Prov. Aut. per quota F.S. regionale vincolato</t>
  </si>
  <si>
    <t>AA0050</t>
  </si>
  <si>
    <t>A.1.B)  Contributi c/esercizio (extra fondo)</t>
  </si>
  <si>
    <t>AA0060</t>
  </si>
  <si>
    <t xml:space="preserve">A.1.B.1)  da Regione o Prov. Aut. (extra fondo) </t>
  </si>
  <si>
    <t>AA0070</t>
  </si>
  <si>
    <t>A.1.B.1.1)  Contributi da Regione o Prov. Aut. (extra fondo) vincolati</t>
  </si>
  <si>
    <t>AA0080</t>
  </si>
  <si>
    <r>
      <t xml:space="preserve">A.1.B.1.2)  Contributi da Regione o Prov. Aut. (extra fondo) - Risorse aggiuntive da bilancio regionale a titolo di copertura </t>
    </r>
    <r>
      <rPr>
        <u/>
        <sz val="10"/>
        <rFont val="Tahoma"/>
        <family val="2"/>
      </rPr>
      <t>LEA</t>
    </r>
  </si>
  <si>
    <t>AA0090</t>
  </si>
  <si>
    <r>
      <t xml:space="preserve">A.1.B.1.3)  Contributi da Regione o Prov. Aut. (extra fondo) - Risorse aggiuntive da bilancio regionale a titolo di copertura </t>
    </r>
    <r>
      <rPr>
        <u/>
        <sz val="10"/>
        <rFont val="Tahoma"/>
        <family val="2"/>
      </rPr>
      <t>extra LEA</t>
    </r>
  </si>
  <si>
    <t>AA0100</t>
  </si>
  <si>
    <t>A.1.B.1.4)  Contributi da Regione o Prov. Aut. (extra fondo) - Altro</t>
  </si>
  <si>
    <t>AA0110</t>
  </si>
  <si>
    <t xml:space="preserve">A.1.B.2)  Contributi da Aziende sanitarie pubbliche della Regione o Prov. Aut. (extra fondo) </t>
  </si>
  <si>
    <t>AA0120</t>
  </si>
  <si>
    <t>A.1.B.2.1)  Contributi da Aziende sanitarie pubbliche della Regione o Prov. Aut. (extra fondo) vincolati</t>
  </si>
  <si>
    <t>AA0130</t>
  </si>
  <si>
    <t>A.1.B.2.2)  Contributi da Aziende sanitarie pubbliche della Regione o Prov. Aut. (extra fondo) altro</t>
  </si>
  <si>
    <t>AA0140</t>
  </si>
  <si>
    <t xml:space="preserve">A.1.B.3)  Contributi da altri soggetti pubblici (extra fondo) </t>
  </si>
  <si>
    <t>AA0150</t>
  </si>
  <si>
    <t>A.1.B.3.1)  Contributi da altri soggetti pubblici (extra fondo) vincolati</t>
  </si>
  <si>
    <t>AA0160</t>
  </si>
  <si>
    <t>A.1.B.3.2)  Contributi da altri soggetti pubblici (extra fondo) L. 210/92</t>
  </si>
  <si>
    <t>AA0170</t>
  </si>
  <si>
    <t>A.1.B.3.3)  Contributi da altri soggetti pubblici (extra fondo) altro</t>
  </si>
  <si>
    <t>AA0180</t>
  </si>
  <si>
    <t>A.1.C)  Contributi c/esercizio per ricerca</t>
  </si>
  <si>
    <t>AA0190</t>
  </si>
  <si>
    <t>A.1.C.1)  Contributi da Ministero della Salute per ricerca corrente</t>
  </si>
  <si>
    <t>AA0200</t>
  </si>
  <si>
    <t>A.1.C.2)  Contributi da Ministero della Salute per ricerca finalizzata</t>
  </si>
  <si>
    <t>AA0210</t>
  </si>
  <si>
    <t>A.1.C.3)  Contributi da Regione ed altri soggetti pubblici per ricerca</t>
  </si>
  <si>
    <t>AA0220</t>
  </si>
  <si>
    <t>A.1.C.4)  Contributi da privati per ricerca</t>
  </si>
  <si>
    <t>AA0230</t>
  </si>
  <si>
    <t>A.1.D)  Contributi c/esercizio da privati</t>
  </si>
  <si>
    <t>AA0240</t>
  </si>
  <si>
    <t>A.2)  Rettifica contributi c/esercizio per destinazione ad investimenti</t>
  </si>
  <si>
    <t>AA0250</t>
  </si>
  <si>
    <t>A.2.A)  Rettifica contributi in c/esercizio per destinazione ad investimenti - da Regione o Prov. Aut. per quota F.S. regionale</t>
  </si>
  <si>
    <t>AA0260</t>
  </si>
  <si>
    <t>A.2.B)  Rettifica contributi in c/esercizio per destinazione ad investimenti - altri contributi</t>
  </si>
  <si>
    <t>AA0270</t>
  </si>
  <si>
    <t>A.3) Utilizzo fondi per quote inutilizzate contributi vincolati di esercizi precedenti</t>
  </si>
  <si>
    <t>AA0280</t>
  </si>
  <si>
    <t>A.3.A)  Utilizzo fondi per quote inutilizzate contributi di esercizi precedenti da Regione o Prov. Aut. per quota F.S. regionale vincolato</t>
  </si>
  <si>
    <t>AA0290</t>
  </si>
  <si>
    <t>A.3.B) Utilizzo fondi per quote inutilizzate contributi di esercizi precedenti da soggetti pubblici (extra fondo) vincolati</t>
  </si>
  <si>
    <t>AA0300</t>
  </si>
  <si>
    <t>A.3.C)  Utilizzo fondi per quote inutilizzate contributi di esercizi precedenti per ricerca</t>
  </si>
  <si>
    <t>AA0310</t>
  </si>
  <si>
    <t>A.3.D) Utilizzo fondi per quote inutilizzate contributi vincolati di esercizi precedenti da privati</t>
  </si>
  <si>
    <t>AA0320</t>
  </si>
  <si>
    <t>A.4)  Ricavi per prestazioni sanitarie e sociosanitarie a rilevanza sanitaria</t>
  </si>
  <si>
    <t>AA0330</t>
  </si>
  <si>
    <t xml:space="preserve">A.4.A)  Ricavi per prestazioni sanitarie e sociosanitarie a rilevanza sanitaria erogate a soggetti pubblici </t>
  </si>
  <si>
    <t>AA0340</t>
  </si>
  <si>
    <t>A.4.A.1)  Ricavi per prestaz. sanitarie  e sociosanitarie a rilevanza sanitaria erogate ad Aziende sanitarie pubbliche della Regione</t>
  </si>
  <si>
    <t>AA0350</t>
  </si>
  <si>
    <r>
      <t>A.4.A.1.1</t>
    </r>
    <r>
      <rPr>
        <sz val="10"/>
        <rFont val="Tahoma"/>
        <family val="2"/>
      </rPr>
      <t>) Prestazioni di ricovero</t>
    </r>
  </si>
  <si>
    <t>AA0360</t>
  </si>
  <si>
    <t>A.4.A.1.2) Prestazioni di specialistica ambulatoriale</t>
  </si>
  <si>
    <t>AA0370</t>
  </si>
  <si>
    <t>A.4.A.1.3) Prestazioni di psichiatria residenziale e semiresidenziale</t>
  </si>
  <si>
    <t>AA0380</t>
  </si>
  <si>
    <t>A.4.A.1.4) Prestazioni di File F</t>
  </si>
  <si>
    <t>AA0390</t>
  </si>
  <si>
    <t>A.4.A.1.5) Prestazioni servizi MMG, PLS, Contin. assistenziale</t>
  </si>
  <si>
    <t>AA0400</t>
  </si>
  <si>
    <t>A.4.A.1.6) Prestazioni servizi farmaceutica convenzionata</t>
  </si>
  <si>
    <t>AA0410</t>
  </si>
  <si>
    <t>A.4.A.1.7) Prestazioni termali</t>
  </si>
  <si>
    <t>AA0420</t>
  </si>
  <si>
    <t>A.4.A.1.8) Prestazioni trasporto ambulanze ed elisoccorso</t>
  </si>
  <si>
    <t>AA0430</t>
  </si>
  <si>
    <t xml:space="preserve">A.4.A.1.9) Altre prestazioni sanitarie e socio-sanitarie a rilevanza sanitaria </t>
  </si>
  <si>
    <t>AA0440</t>
  </si>
  <si>
    <t xml:space="preserve">A.4.A.2)   Ricavi per prestaz. sanitarie e sociosanitarie a rilevanza sanitaria erogate ad altri soggetti pubblici </t>
  </si>
  <si>
    <t>AA0450</t>
  </si>
  <si>
    <t>A.4.A.3)   Ricavi per prestaz. sanitarie e sociosanitarie a rilevanza sanitaria erogate a soggetti pubblici Extraregione</t>
  </si>
  <si>
    <t>AA0460</t>
  </si>
  <si>
    <t>A.4.A.3.1) Prestazioni di ricovero</t>
  </si>
  <si>
    <t>AA0470</t>
  </si>
  <si>
    <t>A.4.A.3.2) Prestazioni ambulatoriali</t>
  </si>
  <si>
    <t>AA0480</t>
  </si>
  <si>
    <t>A.4.A.3.3) Prestazioni di psichiatria non soggetta a compensazione (resid. e semiresid.)</t>
  </si>
  <si>
    <t>AA0490</t>
  </si>
  <si>
    <t>A.4.A.3.4) Prestazioni di File F</t>
  </si>
  <si>
    <t>AA0500</t>
  </si>
  <si>
    <t>A.4.A.3.5) Prestazioni servizi MMG, PLS, Contin. assistenziale Extraregione</t>
  </si>
  <si>
    <t>AA0510</t>
  </si>
  <si>
    <t>A.4.A.3.6) Prestazioni servizi farmaceutica convenzionata Extraregione</t>
  </si>
  <si>
    <t>AA0520</t>
  </si>
  <si>
    <t>A.4.A.3.7) Prestazioni termali Extraregione</t>
  </si>
  <si>
    <t>AA0530</t>
  </si>
  <si>
    <t>A.4.A.3.8) Prestazioni trasporto ambulanze ed elisoccorso Extraregione</t>
  </si>
  <si>
    <t>AA0540</t>
  </si>
  <si>
    <t>A.4.A.3.9) Altre prestazioni sanitarie e sociosanitarie a rilevanza sanitaria Extraregione</t>
  </si>
  <si>
    <t>AA0550</t>
  </si>
  <si>
    <t>A.4.A.3.10) Ricavi per cessione di emocomponenti e cellule staminali Extraregione</t>
  </si>
  <si>
    <t>AA0560</t>
  </si>
  <si>
    <t>A.4.A.3.11) Ricavi per differenziale tariffe TUC</t>
  </si>
  <si>
    <t>AA0570</t>
  </si>
  <si>
    <t>A.4.A.3.12) Altre prestazioni sanitarie e sociosanitarie a rilevanza sanitaria non soggette a compensazione Extraregione</t>
  </si>
  <si>
    <t>AA0580</t>
  </si>
  <si>
    <t>A.4.A.3.12.A) Prestazioni di assistenza riabilitativa non soggette a compensazione Extraregione</t>
  </si>
  <si>
    <t>AA0590</t>
  </si>
  <si>
    <t>A.4.A.3.12.B) Altre prestazioni sanitarie e socio-sanitarie a rilevanza sanitaria non soggette a compensazione Extraregione</t>
  </si>
  <si>
    <t>AA0600</t>
  </si>
  <si>
    <t>A.4.A.3.13) Altre prestazioni sanitarie a rilevanza sanitaria - Mobilità attiva Internazionale</t>
  </si>
  <si>
    <t>AA0610</t>
  </si>
  <si>
    <t>A.4.B)  Ricavi per prestazioni sanitarie e sociosanitarie a rilevanza sanitaria erogate da privati v/residenti Extraregione in compensazione (mobilità attiva)</t>
  </si>
  <si>
    <t>AA0620</t>
  </si>
  <si>
    <t>A.4.B.1)  Prestazioni di ricovero da priv. Extraregione in compensazione (mobilità attiva)</t>
  </si>
  <si>
    <t>AA0630</t>
  </si>
  <si>
    <t>A.4.B.2)  Prestazioni ambulatoriali da priv. Extraregione in compensazione  (mobilità attiva)</t>
  </si>
  <si>
    <t>AA0640</t>
  </si>
  <si>
    <t>A.4.B.3)  Prestazioni di File F da priv. Extraregione in compensazione (mobilità attiva)</t>
  </si>
  <si>
    <t>AA0650</t>
  </si>
  <si>
    <t>A.4.B.4)  Altre prestazioni sanitarie e sociosanitarie a rilevanza sanitaria erogate da privati v/residenti Extraregione in compensazione (mobilità attiva)</t>
  </si>
  <si>
    <t>AA0660</t>
  </si>
  <si>
    <t xml:space="preserve">A.4.C)  Ricavi per prestazioni sanitarie e sociosanitarie a rilevanza sanitaria erogate a privati </t>
  </si>
  <si>
    <t>AA0670</t>
  </si>
  <si>
    <t>A.4.D)  Ricavi per prestazioni sanitarie erogate in regime di intramoenia</t>
  </si>
  <si>
    <t>AA0680</t>
  </si>
  <si>
    <t>A.4.D.1)  Ricavi per prestazioni sanitarie intramoenia - Area ospedaliera</t>
  </si>
  <si>
    <t>AA0690</t>
  </si>
  <si>
    <t>A.4.D.2)  Ricavi per prestazioni sanitarie intramoenia - Area specialistica</t>
  </si>
  <si>
    <t>AA0700</t>
  </si>
  <si>
    <t>A.4.D.3)  Ricavi per prestazioni sanitarie intramoenia - Area sanità pubblica</t>
  </si>
  <si>
    <t>AA0710</t>
  </si>
  <si>
    <t>A.4.D.4)  Ricavi per prestazioni sanitarie intramoenia - Consulenze (ex art. 55 c.1 lett. c), d) ed ex art. 57-58)</t>
  </si>
  <si>
    <t>AA0720</t>
  </si>
  <si>
    <t>A.4.D.5)  Ricavi per prestazioni sanitarie intramoenia - Consulenze (ex art. 55 c.1 lett. c), d) ed ex art. 57-58) (Aziende sanitarie pubbliche della Regione)</t>
  </si>
  <si>
    <t>AA0730</t>
  </si>
  <si>
    <t>A.4.D.6)  Ricavi per prestazioni sanitarie intramoenia - Altro</t>
  </si>
  <si>
    <t>AA0740</t>
  </si>
  <si>
    <t>A.4.D.7)  Ricavi per prestazioni sanitarie intramoenia - Altro (Aziende sanitarie pubbliche della Regione)</t>
  </si>
  <si>
    <t>AA0750</t>
  </si>
  <si>
    <t>A.5) Concorsi, recuperi e rimborsi</t>
  </si>
  <si>
    <t>AA0760</t>
  </si>
  <si>
    <t>A.5.A) Rimborsi assicurativi</t>
  </si>
  <si>
    <t>AA0770</t>
  </si>
  <si>
    <t>A.5.B) Concorsi, recuperi e rimborsi da Regione</t>
  </si>
  <si>
    <t>AA0780</t>
  </si>
  <si>
    <t>A.5.B.1) Rimborso degli oneri stipendiali del personale dell'azienda in posizione di comando presso la Regione</t>
  </si>
  <si>
    <t>AA0790</t>
  </si>
  <si>
    <t>A.5.B.2) Altri concorsi, recuperi e rimborsi da parte della Regione</t>
  </si>
  <si>
    <t>AA0800</t>
  </si>
  <si>
    <t>A.5.C) Concorsi, recuperi e rimborsi da Aziende sanitarie pubbliche della Regione</t>
  </si>
  <si>
    <t>AA0810</t>
  </si>
  <si>
    <t>A.5.C.1) Rimborso degli oneri stipendiali del personale dipendente dell'azienda in posizione di comando presso Aziende sanitarie pubbliche della Regione</t>
  </si>
  <si>
    <t>AA0820</t>
  </si>
  <si>
    <t>A.5.C.2) Rimborsi per acquisto beni da parte di Aziende sanitarie pubbliche della Regione</t>
  </si>
  <si>
    <t>AA0830</t>
  </si>
  <si>
    <t>A.5.C.3) Altri concorsi, recuperi e rimborsi da parte di Aziende sanitarie pubbliche della Regione</t>
  </si>
  <si>
    <t>AA0840</t>
  </si>
  <si>
    <t>A.5.D) Concorsi, recuperi e rimborsi da altri soggetti pubblici</t>
  </si>
  <si>
    <t>AA0850</t>
  </si>
  <si>
    <t>A.5.D.1) Rimborso degli oneri stipendiali del personale dipendente dell'azienda in posizione di comando presso altri soggetti pubblici</t>
  </si>
  <si>
    <t>AA0860</t>
  </si>
  <si>
    <t>A.5.D.2) Rimborsi per acquisto beni da parte di altri soggetti pubblici</t>
  </si>
  <si>
    <t>AA0870</t>
  </si>
  <si>
    <t>A.5.D.3) Altri concorsi, recuperi e rimborsi da parte di altri soggetti pubblici</t>
  </si>
  <si>
    <t>AA0880</t>
  </si>
  <si>
    <t>A.5.E) Concorsi, recuperi e rimborsi da privati</t>
  </si>
  <si>
    <t>AA0890</t>
  </si>
  <si>
    <t>A.5.E.1) Rimborso da aziende farmaceutiche per Pay back</t>
  </si>
  <si>
    <t>AA0900</t>
  </si>
  <si>
    <t>A.5.E.1.1) Pay-back per il superamento del tetto della spesa farmaceutica territoriale</t>
  </si>
  <si>
    <t>AA0910</t>
  </si>
  <si>
    <t>A.5.E.1.2) Pay-back per superamento del tetto della spesa farmaceutica ospedaliera</t>
  </si>
  <si>
    <t>AA0920</t>
  </si>
  <si>
    <t>A.5.E.1.3) Ulteriore Pay-back</t>
  </si>
  <si>
    <t>AA0930</t>
  </si>
  <si>
    <t>A.5.E.2) Altri concorsi, recuperi e rimborsi da privati</t>
  </si>
  <si>
    <t>AA0940</t>
  </si>
  <si>
    <t>A.6)  Compartecipazione alla spesa per prestazioni sanitarie (Ticket)</t>
  </si>
  <si>
    <t>AA0950</t>
  </si>
  <si>
    <t>A.6.A)  Compartecipazione alla spesa per prestazioni sanitarie - Ticket sulle prestazioni di specialistica ambulatoriale</t>
  </si>
  <si>
    <t>AA0960</t>
  </si>
  <si>
    <t>A.6.B)  Compartecipazione alla spesa per prestazioni sanitarie - Ticket sul pronto soccorso</t>
  </si>
  <si>
    <t>AA0970</t>
  </si>
  <si>
    <t>A.6.C)  Compartecipazione alla spesa per prestazioni sanitarie (Ticket) - Altro</t>
  </si>
  <si>
    <t>AA0980</t>
  </si>
  <si>
    <t>A.7)  Quota contributi c/capitale imputata all'esercizio</t>
  </si>
  <si>
    <t>AA0990</t>
  </si>
  <si>
    <t>A.7.A) Quota imputata all'esercizio dei finanziamenti per investimenti dallo Stato</t>
  </si>
  <si>
    <t>AA1000</t>
  </si>
  <si>
    <t xml:space="preserve">A.7.B)  Quota imputata all'esercizio dei finanziamenti per investimenti da Regione </t>
  </si>
  <si>
    <t>AA1010</t>
  </si>
  <si>
    <t>A.7.C)  Quota imputata all'esercizio dei finanziamenti per beni di prima dotazione</t>
  </si>
  <si>
    <t>AA1020</t>
  </si>
  <si>
    <t>A.7.D) Quota imputata all'esercizio dei contributi in c/ esercizio FSR destinati ad investimenti</t>
  </si>
  <si>
    <t>AA1030</t>
  </si>
  <si>
    <t>A.7.E) Quota imputata all'esercizio degli altri contributi in c/ esercizio destinati ad investimenti</t>
  </si>
  <si>
    <t>AA1040</t>
  </si>
  <si>
    <t>A.7.F) Quota imputata all'esercizio di altre poste del patrimonio netto</t>
  </si>
  <si>
    <t>AA1050</t>
  </si>
  <si>
    <t>A.8)  Incrementi delle immobilizzazioni per lavori interni</t>
  </si>
  <si>
    <t>AA1060</t>
  </si>
  <si>
    <t>A.9) Altri ricavi e proventi</t>
  </si>
  <si>
    <t>AA1070</t>
  </si>
  <si>
    <t>A.9.A) Ricavi per prestazioni non sanitarie</t>
  </si>
  <si>
    <t>AA1080</t>
  </si>
  <si>
    <t>A.9.B) Fitti attivi ed altri proventi da attività immobiliari</t>
  </si>
  <si>
    <t>AA1090</t>
  </si>
  <si>
    <t>A.9.C) Altri proventi diversi</t>
  </si>
  <si>
    <t>AZ9999</t>
  </si>
  <si>
    <t>BA0010</t>
  </si>
  <si>
    <t>BA0020</t>
  </si>
  <si>
    <t>BA0030</t>
  </si>
  <si>
    <t>BA0040</t>
  </si>
  <si>
    <t>B.1.A.1.1) Medicinali con AIC, ad eccezione di vaccini ed emoderivati di produzione regionale</t>
  </si>
  <si>
    <t>BA0050</t>
  </si>
  <si>
    <t>B.1.A.1.2) Medicinali senza AIC</t>
  </si>
  <si>
    <t>BA0060</t>
  </si>
  <si>
    <t>B.1.A.1.3) Emoderivati di produzione regionale</t>
  </si>
  <si>
    <t>BA0070</t>
  </si>
  <si>
    <t>B.1.A.2)  Sangue ed emocomponenti</t>
  </si>
  <si>
    <t>BA0080</t>
  </si>
  <si>
    <t>B.1.A.2.1) da pubblico (Aziende sanitarie pubbliche della Regione) – Mobilità intraregionale</t>
  </si>
  <si>
    <t>BA0090</t>
  </si>
  <si>
    <t>B.1.A.2.2) da pubblico (Aziende sanitarie pubbliche extra Regione) – Mobilità extraregionale</t>
  </si>
  <si>
    <t>BA0100</t>
  </si>
  <si>
    <t>B.1.A.2.3) da altri soggetti</t>
  </si>
  <si>
    <t>BA0210</t>
  </si>
  <si>
    <t>B.1.A.3) Dispositivi medici</t>
  </si>
  <si>
    <t>BA0220</t>
  </si>
  <si>
    <t xml:space="preserve">B.1.A.3.1)  Dispositivi medici </t>
  </si>
  <si>
    <t>BA0230</t>
  </si>
  <si>
    <t>B.1.A.3.2)  Dispositivi medici impiantabili attivi</t>
  </si>
  <si>
    <t>BA0240</t>
  </si>
  <si>
    <t>B.1.A.3.3)  Dispositivi medico diagnostici in vitro (IVD)</t>
  </si>
  <si>
    <t>BA0250</t>
  </si>
  <si>
    <t>B.1.A.4)  Prodotti dietetici</t>
  </si>
  <si>
    <t>BA0260</t>
  </si>
  <si>
    <t>B.1.A.5)  Materiali per la profilassi (vaccini)</t>
  </si>
  <si>
    <t>BA0270</t>
  </si>
  <si>
    <t>B.1.A.6)  Prodotti chimici</t>
  </si>
  <si>
    <t>BA0280</t>
  </si>
  <si>
    <t>B.1.A.7)  Materiali e prodotti per uso veterinario</t>
  </si>
  <si>
    <t>BA0290</t>
  </si>
  <si>
    <t>B.1.A.8)  Altri beni e prodotti sanitari</t>
  </si>
  <si>
    <t>BA0300</t>
  </si>
  <si>
    <t>B.1.A.9)  Beni e prodotti sanitari da Aziende sanitarie pubbliche della Regione</t>
  </si>
  <si>
    <t>BA0310</t>
  </si>
  <si>
    <t>BA0320</t>
  </si>
  <si>
    <t>BA0330</t>
  </si>
  <si>
    <t>BA0340</t>
  </si>
  <si>
    <t>BA0350</t>
  </si>
  <si>
    <t>BA0360</t>
  </si>
  <si>
    <t>BA0370</t>
  </si>
  <si>
    <t>B.1.B.6)  Altri beni e prodotti non sanitari</t>
  </si>
  <si>
    <t>BA0380</t>
  </si>
  <si>
    <t>B.1.B.7)  Beni e prodotti non sanitari da Aziende sanitarie pubbliche della Regione</t>
  </si>
  <si>
    <t>BA0390</t>
  </si>
  <si>
    <t>BA0400</t>
  </si>
  <si>
    <t>BA0410</t>
  </si>
  <si>
    <t>BA0420</t>
  </si>
  <si>
    <t>BA0430</t>
  </si>
  <si>
    <t>B.2.A.1.1.A) Costi per assistenza MMG</t>
  </si>
  <si>
    <t>BA0440</t>
  </si>
  <si>
    <t>B.2.A.1.1.B) Costi per assistenza PLS</t>
  </si>
  <si>
    <t>BA0450</t>
  </si>
  <si>
    <t>B.2.A.1.1.C) Costi per assistenza Continuità assistenziale</t>
  </si>
  <si>
    <t>BA0460</t>
  </si>
  <si>
    <t>BA0470</t>
  </si>
  <si>
    <t>B.2.A.1.2) - da pubblico (Aziende sanitarie pubbliche della Regione) - Mobilità intraregionale</t>
  </si>
  <si>
    <t>BA0480</t>
  </si>
  <si>
    <t>B.2.A.1.3) - da pubblico (Aziende sanitarie pubbliche Extraregione) - Mobilità extraregionale</t>
  </si>
  <si>
    <t>BA0490</t>
  </si>
  <si>
    <t>BA0500</t>
  </si>
  <si>
    <t>BA0510</t>
  </si>
  <si>
    <t>B.2.A.2.2) - da pubblico (Aziende sanitarie pubbliche della Regione)- Mobilità intraregionale</t>
  </si>
  <si>
    <t>BA0520</t>
  </si>
  <si>
    <t>B.2.A.2.3) - da pubblico (Extraregione)</t>
  </si>
  <si>
    <t>BA0530</t>
  </si>
  <si>
    <t>BA0540</t>
  </si>
  <si>
    <t>B.2.A.3.1) - da pubblico (Aziende sanitarie pubbliche della Regione)</t>
  </si>
  <si>
    <t>BA0550</t>
  </si>
  <si>
    <t>B.2.A.3.2) - da pubblico (altri soggetti pubbl. della Regione)</t>
  </si>
  <si>
    <t>BA0560</t>
  </si>
  <si>
    <t>B.2.A.3.3) - da pubblico (Extraregione)</t>
  </si>
  <si>
    <t>BA0570</t>
  </si>
  <si>
    <t>B.2.A.3.4) - da privato - Medici SUMAI</t>
  </si>
  <si>
    <t>BA0580</t>
  </si>
  <si>
    <t>B.2.A.3.5) - da privato</t>
  </si>
  <si>
    <t>BA0590</t>
  </si>
  <si>
    <t>B.2.A.3.5.A) Servizi sanitari per assistenza specialistica da IRCCS privati e Policlinici privati</t>
  </si>
  <si>
    <t>BA0600</t>
  </si>
  <si>
    <t>BA0610</t>
  </si>
  <si>
    <t>B.2.A.3.5.C) Servizi sanitari per assistenza specialistica da Case di Cura private</t>
  </si>
  <si>
    <t>BA0620</t>
  </si>
  <si>
    <t>B.2.A.3.5.D) Servizi sanitari per assistenza specialistica da altri privati</t>
  </si>
  <si>
    <t>BA0630</t>
  </si>
  <si>
    <t>B.2.A.3.6) - da privato per cittadini non residenti - Extraregione (mobilità attiva in compensazione)</t>
  </si>
  <si>
    <t>BA0640</t>
  </si>
  <si>
    <t>BA0650</t>
  </si>
  <si>
    <t>B.2.A.4.1) - da pubblico (Aziende sanitarie pubbliche della Regione)</t>
  </si>
  <si>
    <t>BA0660</t>
  </si>
  <si>
    <t>B.2.A.4.2) - da pubblico (altri soggetti pubbl. della Regione)</t>
  </si>
  <si>
    <t>BA0670</t>
  </si>
  <si>
    <r>
      <t>B.2.A.4.3) - da pubblico (Extraregione) non soggetti</t>
    </r>
    <r>
      <rPr>
        <i/>
        <sz val="10"/>
        <rFont val="Tahoma"/>
        <family val="2"/>
      </rPr>
      <t xml:space="preserve"> a compensazione</t>
    </r>
  </si>
  <si>
    <t>BA0680</t>
  </si>
  <si>
    <t>B.2.A.4.4) - da privato (intraregionale)</t>
  </si>
  <si>
    <t>BA0690</t>
  </si>
  <si>
    <t>B.2.A.4.5) - da privato (extraregionale)</t>
  </si>
  <si>
    <t>BA0700</t>
  </si>
  <si>
    <t>B.2.A.5)   Acquisti servizi sanitari per assistenza integrativa</t>
  </si>
  <si>
    <t>BA0710</t>
  </si>
  <si>
    <t>B.2.A.5.1) - da pubblico (Aziende sanitarie pubbliche della Regione)</t>
  </si>
  <si>
    <t>BA0720</t>
  </si>
  <si>
    <t>B.2.A.5.2) - da pubblico (altri soggetti pubbl. della Regione)</t>
  </si>
  <si>
    <t>BA0730</t>
  </si>
  <si>
    <t>B.2.A.5.3) - da pubblico (Extraregione)</t>
  </si>
  <si>
    <t>BA0740</t>
  </si>
  <si>
    <t>B.2.A.5.4) - da privato</t>
  </si>
  <si>
    <t>BA0750</t>
  </si>
  <si>
    <t>B.2.A.6)   Acquisti servizi sanitari per assistenza protesica</t>
  </si>
  <si>
    <t>BA0760</t>
  </si>
  <si>
    <t>B.2.A.6.1) - da pubblico (Aziende sanitarie pubbliche della Regione)</t>
  </si>
  <si>
    <t>BA0770</t>
  </si>
  <si>
    <t>B.2.A.6.2) - da pubblico (altri soggetti pubbl. della Regione)</t>
  </si>
  <si>
    <t>BA0780</t>
  </si>
  <si>
    <t>B.2.A.6.3) - da pubblico (Extraregione)</t>
  </si>
  <si>
    <t>BA0790</t>
  </si>
  <si>
    <t>B.2.A.6.4) - da privato</t>
  </si>
  <si>
    <t>BA0800</t>
  </si>
  <si>
    <t>B.2.A.7)   Acquisti servizi sanitari per assistenza ospedaliera</t>
  </si>
  <si>
    <t>BA0810</t>
  </si>
  <si>
    <t>B.2.A.7.1) - da pubblico (Aziende sanitarie pubbliche della Regione)</t>
  </si>
  <si>
    <t>BA0820</t>
  </si>
  <si>
    <t>B.2.A.7.2) - da pubblico (altri soggetti pubbl. della Regione)</t>
  </si>
  <si>
    <t>BA0830</t>
  </si>
  <si>
    <t>B.2.A.7.3) - da pubblico (Extraregione)</t>
  </si>
  <si>
    <t>BA0840</t>
  </si>
  <si>
    <t>B.2.A.7.4) - da privato</t>
  </si>
  <si>
    <t>BA0850</t>
  </si>
  <si>
    <t>B.2.A.7.4.A) Servizi sanitari per assistenza ospedaliera da IRCCS privati e Policlinici privati</t>
  </si>
  <si>
    <t>BA0860</t>
  </si>
  <si>
    <t>B.2.A.7.4.B) Servizi sanitari per assistenza ospedaliera da Ospedali Classificati privati</t>
  </si>
  <si>
    <t>BA0870</t>
  </si>
  <si>
    <t>B.2.A.7.4.C) Servizi sanitari per assistenza ospedaliera da Case di Cura private</t>
  </si>
  <si>
    <t>BA0880</t>
  </si>
  <si>
    <t>B.2.A.7.4.D) Servizi sanitari per assistenza ospedaliera da altri privati</t>
  </si>
  <si>
    <t>BA0890</t>
  </si>
  <si>
    <t>B.2.A.7.5) - da privato per cittadini non residenti - Extraregione (mobilità attiva in compensazione)</t>
  </si>
  <si>
    <t>BA0900</t>
  </si>
  <si>
    <t>B.2.A.8)   Acquisto prestazioni di psichiatria residenziale e semiresidenziale</t>
  </si>
  <si>
    <t>BA0910</t>
  </si>
  <si>
    <t>B.2.A.8.1) - da pubblico (Aziende sanitarie pubbliche della Regione)</t>
  </si>
  <si>
    <t>BA0920</t>
  </si>
  <si>
    <t>BA0930</t>
  </si>
  <si>
    <t>B.2.A.8.3) - da pubblico (Extraregione) - non soggette a compensazione</t>
  </si>
  <si>
    <t>BA0940</t>
  </si>
  <si>
    <r>
      <t>B.2.A.8.4) - da privato (intraregionale</t>
    </r>
    <r>
      <rPr>
        <i/>
        <sz val="10"/>
        <rFont val="Tahoma"/>
        <family val="2"/>
      </rPr>
      <t>)</t>
    </r>
  </si>
  <si>
    <t>BA0950</t>
  </si>
  <si>
    <t>B.2.A.8.5) - da privato (extraregionale)</t>
  </si>
  <si>
    <t>BA0960</t>
  </si>
  <si>
    <t>B.2.A.9)   Acquisto prestazioni di distribuzione farmaci File F</t>
  </si>
  <si>
    <t>BA0970</t>
  </si>
  <si>
    <t>B.2.A.9.1) - da pubblico (Aziende sanitarie pubbliche della Regione) - Mobilità intraregionale</t>
  </si>
  <si>
    <t>BA0980</t>
  </si>
  <si>
    <t>BA0990</t>
  </si>
  <si>
    <t>B.2.A.9.3) - da pubblico (Extraregione)</t>
  </si>
  <si>
    <t>BA1000</t>
  </si>
  <si>
    <r>
      <t>B.2.A.9.4) - da privato (intraregionale</t>
    </r>
    <r>
      <rPr>
        <i/>
        <sz val="10"/>
        <rFont val="Tahoma"/>
        <family val="2"/>
      </rPr>
      <t>)</t>
    </r>
  </si>
  <si>
    <t>BA1010</t>
  </si>
  <si>
    <t>B.2.A.9.5) - da privato (extraregionale)</t>
  </si>
  <si>
    <t>BA1020</t>
  </si>
  <si>
    <t>B.2.A.9.6) - da privato per cittadini non residenti - Extraregione (mobilità attiva in compensazione)</t>
  </si>
  <si>
    <t>BA1030</t>
  </si>
  <si>
    <t>B.2.A.10)   Acquisto prestazioni termali in convenzione</t>
  </si>
  <si>
    <t>BA1040</t>
  </si>
  <si>
    <t>B.2.A.10.1) - da pubblico (Aziende sanitarie pubbliche della Regione) - Mobilità intraregionale</t>
  </si>
  <si>
    <t>BA1050</t>
  </si>
  <si>
    <t>BA1060</t>
  </si>
  <si>
    <t>B.2.A.10.3) - da pubblico (Extraregione)</t>
  </si>
  <si>
    <t>BA1070</t>
  </si>
  <si>
    <t>BA1080</t>
  </si>
  <si>
    <t>B.2.A.10.5) - da privato per cittadini non residenti - Extraregione (mobilità attiva in compensazione)</t>
  </si>
  <si>
    <t>BA1090</t>
  </si>
  <si>
    <t>B.2.A.11)   Acquisto prestazioni di trasporto sanitario</t>
  </si>
  <si>
    <t>BA1100</t>
  </si>
  <si>
    <t>B.2.A.11.1) - da pubblico (Aziende sanitarie pubbliche della Regione) - Mobilità intraregionale</t>
  </si>
  <si>
    <t>BA1110</t>
  </si>
  <si>
    <t>B.2.A.11.2) - da pubblico (altri soggetti pubbl. della Regione)</t>
  </si>
  <si>
    <t>BA1120</t>
  </si>
  <si>
    <t>B.2.A.11.3) - da pubblico (Extraregione)</t>
  </si>
  <si>
    <t>BA1130</t>
  </si>
  <si>
    <t>B.2.A.11.4) - da privato</t>
  </si>
  <si>
    <t>BA1140</t>
  </si>
  <si>
    <t>B.2.A.12)   Acquisto prestazioni Socio-Sanitarie a rilevanza sanitaria</t>
  </si>
  <si>
    <t>BA1150</t>
  </si>
  <si>
    <t>B.2.A.12.1) - da pubblico (Aziende sanitarie pubbliche della Regione) - Mobilità intraregionale</t>
  </si>
  <si>
    <t>BA1160</t>
  </si>
  <si>
    <t>B.2.A.12.2) - da pubblico (altri soggetti pubblici della Regione)</t>
  </si>
  <si>
    <t>BA1170</t>
  </si>
  <si>
    <t>B.2.A.12.3) - da pubblico (Extraregione) non soggette a compensazione</t>
  </si>
  <si>
    <t>BA1180</t>
  </si>
  <si>
    <r>
      <t>B.2.A.12.4) - da privato (intraregionale</t>
    </r>
    <r>
      <rPr>
        <i/>
        <sz val="10"/>
        <rFont val="Tahoma"/>
        <family val="2"/>
      </rPr>
      <t>)</t>
    </r>
  </si>
  <si>
    <t>BA1190</t>
  </si>
  <si>
    <t>B.2.A.12.5) - da privato (extraregionale)</t>
  </si>
  <si>
    <t>BA1200</t>
  </si>
  <si>
    <t>B.2.A.13)  Compartecipazione al personale per att. libero-prof. (intramoenia)</t>
  </si>
  <si>
    <t>BA1210</t>
  </si>
  <si>
    <t>B.2.A.13.1)  Compartecipazione al personale per att. libero professionale intramoenia - Area ospedaliera</t>
  </si>
  <si>
    <t>BA1220</t>
  </si>
  <si>
    <t>B.2.A.13.2)  Compartecipazione al personale per att. libero professionale intramoenia- Area specialistica</t>
  </si>
  <si>
    <t>BA1230</t>
  </si>
  <si>
    <t>B.2.A.13.3)  Compartecipazione al personale per att. libero professionale intramoenia - Area sanità pubblica</t>
  </si>
  <si>
    <t>BA1240</t>
  </si>
  <si>
    <t>B.2.A.13.4)  Compartecipazione al personale per att. libero professionale intramoenia - Consulenze (ex art. 55 c.1 lett. c), d) ed ex Art. 57-58)</t>
  </si>
  <si>
    <t>BA1250</t>
  </si>
  <si>
    <t>B.2.A.13.5)  Compartecipazione al personale per att. libero professionale intramoenia - Consulenze (ex art. 55 c.1 lett. c), d) ed ex Art. 57-58) (Aziende sanitarie pubbliche della Regione)</t>
  </si>
  <si>
    <t>BA1260</t>
  </si>
  <si>
    <t>B.2.A.13.6)  Compartecipazione al personale per att. libero professionale intramoenia - Altro</t>
  </si>
  <si>
    <t>BA1270</t>
  </si>
  <si>
    <t>B.2.A.13.7)  Compartecipazione al personale per att. libero  professionale intramoenia - Altro (Aziende sanitarie pubbliche della Regione)</t>
  </si>
  <si>
    <t>BA1280</t>
  </si>
  <si>
    <t>B.2.A.14)  Rimborsi, assegni e contributi sanitari</t>
  </si>
  <si>
    <t>BA1290</t>
  </si>
  <si>
    <t>B.2.A.14.1)  Contributi ad associazioni di volontariato</t>
  </si>
  <si>
    <t>BA1300</t>
  </si>
  <si>
    <t>B.2.A.14.2)  Rimborsi per cure all'estero</t>
  </si>
  <si>
    <t>BA1310</t>
  </si>
  <si>
    <t>B.2.A.14.3)  Contributi a società partecipate e/o enti dipendenti della Regione</t>
  </si>
  <si>
    <t>BA1320</t>
  </si>
  <si>
    <t>B.2.A.14.4)  Contributo Legge 210/92</t>
  </si>
  <si>
    <t>BA1330</t>
  </si>
  <si>
    <t>B.2.A.14.5)  Altri rimborsi, assegni e contributi</t>
  </si>
  <si>
    <t>BA1340</t>
  </si>
  <si>
    <t>B.2.A.14.6)  Rimborsi, assegni e contributi v/Aziende sanitarie pubbliche della Regione</t>
  </si>
  <si>
    <t>BA1350</t>
  </si>
  <si>
    <t>B.2.A.15)  Consulenze, Collaborazioni,  Interinale e altre prestazioni di lavoro sanitarie e sociosanitarie</t>
  </si>
  <si>
    <t>BA1360</t>
  </si>
  <si>
    <t>B.2.A.15.1) Consulenze sanitarie e sociosan. da Aziende sanitarie pubbliche della Regione</t>
  </si>
  <si>
    <t>BA1370</t>
  </si>
  <si>
    <t>B.2.A.15.2) Consulenze sanitarie e sociosanit. da terzi - Altri soggetti pubblici</t>
  </si>
  <si>
    <t>BA1380</t>
  </si>
  <si>
    <t>B.2.A.15.3) Consulenze, Collaborazioni,  Interinale e altre prestazioni di lavoro sanitarie e socios. da privato</t>
  </si>
  <si>
    <t>BA1390</t>
  </si>
  <si>
    <t>B.2.A.15.3.A) Consulenze sanitarie da privato - articolo 55, comma 2, CCNL 8 giugno 2000</t>
  </si>
  <si>
    <t>BA1400</t>
  </si>
  <si>
    <t>B.2.A.15.3.B) Altre consulenze sanitarie e sociosanitarie da privato</t>
  </si>
  <si>
    <t>BA1410</t>
  </si>
  <si>
    <t>B.2.A.15.3.C) Collaborazioni coordinate e continuative sanitarie e socios. da privato</t>
  </si>
  <si>
    <t>BA1420</t>
  </si>
  <si>
    <t xml:space="preserve">B.2.A.15.3.D) Indennità a personale universitario - area sanitaria </t>
  </si>
  <si>
    <t>BA1430</t>
  </si>
  <si>
    <t xml:space="preserve">B.2.A.15.3.E) Lavoro interinale - area sanitaria </t>
  </si>
  <si>
    <t>BA1440</t>
  </si>
  <si>
    <t xml:space="preserve">B.2.A.15.3.F) Altre collaborazioni e prestazioni di lavoro - area sanitaria </t>
  </si>
  <si>
    <t>BA1450</t>
  </si>
  <si>
    <t>B.2.A.15.4) Rimborso oneri stipendiali del personale sanitario in comando</t>
  </si>
  <si>
    <t>BA1460</t>
  </si>
  <si>
    <t>B.2.A.15.4.A) Rimborso oneri stipendiali personale sanitario in comando da Aziende sanitarie pubbliche della Regione</t>
  </si>
  <si>
    <t>BA1470</t>
  </si>
  <si>
    <t>B.2.A.15.4.B) Rimborso oneri stipendiali personale sanitario in comando da Regioni, soggetti pubblici e da Università</t>
  </si>
  <si>
    <t>BA1480</t>
  </si>
  <si>
    <t>B.2.A.15.4.C) Rimborso oneri stipendiali personale sanitario in comando da aziende di altre Regioni (Extraregione)</t>
  </si>
  <si>
    <t>BA1490</t>
  </si>
  <si>
    <t>B.2.A.16) Altri servizi sanitari e sociosanitari a rilevanza sanitaria</t>
  </si>
  <si>
    <t>BA1500</t>
  </si>
  <si>
    <t>B.2.A.16.1)  Altri servizi sanitari e sociosanitari a rilevanza sanitaria da pubblico - Aziende sanitarie pubbliche della Regione</t>
  </si>
  <si>
    <t>BA1510</t>
  </si>
  <si>
    <t>B.2.A.16.2)  Altri servizi sanitari e sociosanitari  a rilevanza sanitaria da pubblico - Altri soggetti pubblici della Regione</t>
  </si>
  <si>
    <t>BA1520</t>
  </si>
  <si>
    <t>B.2.A.16.3) Altri servizi sanitari e sociosanitari a rilevanza sanitaria da pubblico (Extraregione)</t>
  </si>
  <si>
    <t>BA1530</t>
  </si>
  <si>
    <t>B.2.A.16.4)  Altri servizi sanitari da privato</t>
  </si>
  <si>
    <t>BA1540</t>
  </si>
  <si>
    <t>B.2.A.16.5)  Costi per servizi sanitari - Mobilità internazionale passiva</t>
  </si>
  <si>
    <t>BA1550</t>
  </si>
  <si>
    <t>B.2.A.17) Costi per differenziale tariffe TUC</t>
  </si>
  <si>
    <t>BA1560</t>
  </si>
  <si>
    <t>BA1570</t>
  </si>
  <si>
    <t xml:space="preserve">B.2.B.1) Servizi non sanitari </t>
  </si>
  <si>
    <t>BA1580</t>
  </si>
  <si>
    <t>BA1590</t>
  </si>
  <si>
    <t>BA1600</t>
  </si>
  <si>
    <t>BA1610</t>
  </si>
  <si>
    <t>BA1620</t>
  </si>
  <si>
    <t>B.2.B.1.5)   Servizi di assistenza informatica</t>
  </si>
  <si>
    <t>BA1630</t>
  </si>
  <si>
    <t>BA1640</t>
  </si>
  <si>
    <t>BA1650</t>
  </si>
  <si>
    <t>BA1660</t>
  </si>
  <si>
    <t>BA1670</t>
  </si>
  <si>
    <t>BA1680</t>
  </si>
  <si>
    <t>BA1690</t>
  </si>
  <si>
    <t xml:space="preserve">B.2.B.1.11.A)  Premi di assicurazione - R.C. Professionale </t>
  </si>
  <si>
    <t>BA1700</t>
  </si>
  <si>
    <t>BA1710</t>
  </si>
  <si>
    <t>BA1720</t>
  </si>
  <si>
    <t>B.2.B.1.12.A) Altri servizi non sanitari da pubblico (Aziende sanitarie pubbliche della Regione)</t>
  </si>
  <si>
    <t>BA1730</t>
  </si>
  <si>
    <t>B.2.B.1.12.B) Altri servizi non sanitari da altri soggetti pubblici</t>
  </si>
  <si>
    <t>BA1740</t>
  </si>
  <si>
    <t>BA1750</t>
  </si>
  <si>
    <t>B.2.B.2)  Consulenze, Collaborazioni, Interinale e altre prestazioni di lavoro non sanitarie</t>
  </si>
  <si>
    <t>BA1760</t>
  </si>
  <si>
    <t>B.2.B.2.1) Consulenze non sanitarie da Aziende sanitarie pubbliche della Regione</t>
  </si>
  <si>
    <t>BA1770</t>
  </si>
  <si>
    <t>B.2.B.2.2) Consulenze non sanitarie da Terzi - Altri soggetti pubblici</t>
  </si>
  <si>
    <t>BA1780</t>
  </si>
  <si>
    <t>B.2.B.2.3) Consulenze, Collaborazioni, Interinale e altre prestazioni di lavoro non sanitarie da privato</t>
  </si>
  <si>
    <t>BA1790</t>
  </si>
  <si>
    <t>BA1800</t>
  </si>
  <si>
    <t>BA1810</t>
  </si>
  <si>
    <t xml:space="preserve">B.2.B.2.3.C) Indennità a personale universitario - area non sanitaria </t>
  </si>
  <si>
    <t>BA1820</t>
  </si>
  <si>
    <t xml:space="preserve">B.2.B.2.3.D) Lavoro interinale - area non sanitaria </t>
  </si>
  <si>
    <t>BA1830</t>
  </si>
  <si>
    <t xml:space="preserve">B.2.B.2.3.E) Altre collaborazioni e prestazioni di lavoro - area non sanitaria </t>
  </si>
  <si>
    <t>BA1840</t>
  </si>
  <si>
    <t>BA1850</t>
  </si>
  <si>
    <t>B.2.B.2.4.A) Rimborso oneri stipendiali personale non sanitario in comando da Aziende sanitarie pubbliche della Regione</t>
  </si>
  <si>
    <t>BA1860</t>
  </si>
  <si>
    <t>B.2.B.2.4.B) Rimborso oneri stipendiali personale non sanitario in comando da Regione, soggetti pubblici e da Università</t>
  </si>
  <si>
    <t>BA1870</t>
  </si>
  <si>
    <t>BA1880</t>
  </si>
  <si>
    <t>BA1890</t>
  </si>
  <si>
    <t>BA1900</t>
  </si>
  <si>
    <t>BA1910</t>
  </si>
  <si>
    <t>BA1920</t>
  </si>
  <si>
    <t>B.3.A)  Manutenzione e riparazione ai fabbricati e loro pertinenze</t>
  </si>
  <si>
    <t>BA1930</t>
  </si>
  <si>
    <t>B.3.B)  Manutenzione e riparazione agli impianti e macchinari</t>
  </si>
  <si>
    <t>BA1940</t>
  </si>
  <si>
    <t>B.3.C)  Manutenzione e riparazione alle attrezzature sanitarie e scientifiche</t>
  </si>
  <si>
    <t>BA1950</t>
  </si>
  <si>
    <t>B.3.D)  Manutenzione e riparazione ai mobili e arredi</t>
  </si>
  <si>
    <t>BA1960</t>
  </si>
  <si>
    <t>B.3.E)  Manutenzione e riparazione agli automezzi</t>
  </si>
  <si>
    <t>BA1970</t>
  </si>
  <si>
    <t>B.3.F)  Altre manutenzioni e riparazioni</t>
  </si>
  <si>
    <t>BA1980</t>
  </si>
  <si>
    <t>B.3.G)  Manutenzioni e riparazioni da Aziende sanitarie pubbliche della Regione</t>
  </si>
  <si>
    <t>BA1990</t>
  </si>
  <si>
    <t>BA2000</t>
  </si>
  <si>
    <t>B.4.A)  Fitti passivi</t>
  </si>
  <si>
    <t>BA2010</t>
  </si>
  <si>
    <t>BA2020</t>
  </si>
  <si>
    <t>BA2030</t>
  </si>
  <si>
    <t>BA2040</t>
  </si>
  <si>
    <t>BA2050</t>
  </si>
  <si>
    <t>BA2060</t>
  </si>
  <si>
    <t>BA2070</t>
  </si>
  <si>
    <t>B.4.D)  Locazioni e noleggi da Aziende sanitarie pubbliche della Regione</t>
  </si>
  <si>
    <t>BA2080</t>
  </si>
  <si>
    <t>BA2090</t>
  </si>
  <si>
    <t>BA2100</t>
  </si>
  <si>
    <t>BA2110</t>
  </si>
  <si>
    <t>BA2120</t>
  </si>
  <si>
    <t>B.5.A.1.1) Costo del personale dirigente medico - tempo indeterminato</t>
  </si>
  <si>
    <t>BA2130</t>
  </si>
  <si>
    <t>B.5.A.1.2) Costo del personale dirigente medico - tempo determinato</t>
  </si>
  <si>
    <t>BA2140</t>
  </si>
  <si>
    <t>B.5.A.1.3) Costo del personale dirigente medico - altro</t>
  </si>
  <si>
    <t>BA2150</t>
  </si>
  <si>
    <t>BA2160</t>
  </si>
  <si>
    <t>B.5.A.2.1) Costo del personale dirigente non medico - tempo indeterminato</t>
  </si>
  <si>
    <t>BA2170</t>
  </si>
  <si>
    <t>B.5.A.2.2) Costo del personale dirigente non medico - tempo determinato</t>
  </si>
  <si>
    <t>BA2180</t>
  </si>
  <si>
    <t>B.5.A.2.3) Costo del personale dirigente non medico - altro</t>
  </si>
  <si>
    <t>BA2190</t>
  </si>
  <si>
    <t>BA2200</t>
  </si>
  <si>
    <t>B.5.B.1) Costo del personale comparto ruolo sanitario - tempo indeterminato</t>
  </si>
  <si>
    <t>BA2210</t>
  </si>
  <si>
    <t>B.5.B.2) Costo del personale comparto ruolo sanitario - tempo determinato</t>
  </si>
  <si>
    <t>BA2220</t>
  </si>
  <si>
    <t>B.5.B.3) Costo del personale comparto ruolo sanitario - altro</t>
  </si>
  <si>
    <t>BA2230</t>
  </si>
  <si>
    <t>BA2240</t>
  </si>
  <si>
    <t>BA2250</t>
  </si>
  <si>
    <t>B.6.A.1) Costo del personale dirigente ruolo professionale - tempo indeterminato</t>
  </si>
  <si>
    <t>BA2260</t>
  </si>
  <si>
    <t>B.6.A.2) Costo del personale dirigente ruolo professionale - tempo determinato</t>
  </si>
  <si>
    <t>BA2270</t>
  </si>
  <si>
    <t>B.6.A.3) Costo del personale dirigente ruolo professionale - altro</t>
  </si>
  <si>
    <t>BA2280</t>
  </si>
  <si>
    <t>BA2290</t>
  </si>
  <si>
    <t>B.6.B.1) Costo del personale comparto ruolo professionale - tempo indeterminato</t>
  </si>
  <si>
    <t>BA2300</t>
  </si>
  <si>
    <t>B.6.B.2) Costo del personale comparto ruolo professionale - tempo determinato</t>
  </si>
  <si>
    <t>BA2310</t>
  </si>
  <si>
    <t>B.6.B.3) Costo del personale comparto ruolo professionale - altro</t>
  </si>
  <si>
    <t>BA2320</t>
  </si>
  <si>
    <t>BA2330</t>
  </si>
  <si>
    <t>BA2340</t>
  </si>
  <si>
    <t>B.7.A.1) Costo del personale dirigente ruolo tecnico - tempo indeterminato</t>
  </si>
  <si>
    <t>BA2350</t>
  </si>
  <si>
    <t>B.7.A.2) Costo del personale dirigente ruolo tecnico - tempo determinato</t>
  </si>
  <si>
    <t>BA2360</t>
  </si>
  <si>
    <t>B.7.A.3) Costo del personale dirigente ruolo tecnico - altro</t>
  </si>
  <si>
    <t>BA2370</t>
  </si>
  <si>
    <t>BA2380</t>
  </si>
  <si>
    <t>B.7.B.1) Costo del personale comparto ruolo tecnico - tempo indeterminato</t>
  </si>
  <si>
    <t>BA2390</t>
  </si>
  <si>
    <t>B.7.B.2) Costo del personale comparto ruolo tecnico - tempo determinato</t>
  </si>
  <si>
    <t>BA2400</t>
  </si>
  <si>
    <t>B.7.B.3) Costo del personale comparto ruolo tecnico - altro</t>
  </si>
  <si>
    <t>BA2410</t>
  </si>
  <si>
    <t>BA2420</t>
  </si>
  <si>
    <t>BA2430</t>
  </si>
  <si>
    <t>B.8.A.1) Costo del personale dirigente ruolo amministrativo - tempo indeterminato</t>
  </si>
  <si>
    <t>BA2440</t>
  </si>
  <si>
    <t>B.8.A.2) Costo del personale dirigente ruolo amministrativo - tempo determinato</t>
  </si>
  <si>
    <t>BA2450</t>
  </si>
  <si>
    <t>B.8.A.3) Costo del personale dirigente ruolo amministrativo - altro</t>
  </si>
  <si>
    <t>BA2460</t>
  </si>
  <si>
    <t>BA2470</t>
  </si>
  <si>
    <t>B.8.B.1) Costo del personale comparto ruolo amministrativo - tempo indeterminato</t>
  </si>
  <si>
    <t>BA2480</t>
  </si>
  <si>
    <t>B.8.B.2) Costo del personale comparto ruolo amministrativo - tempo determinato</t>
  </si>
  <si>
    <t>BA2490</t>
  </si>
  <si>
    <t>B.8.B.3) Costo del personale comparto ruolo amministrativo - altro</t>
  </si>
  <si>
    <t>BA2500</t>
  </si>
  <si>
    <t>BA2510</t>
  </si>
  <si>
    <t>B.9.A)  Imposte e tasse (escluso IRAP e IRES)</t>
  </si>
  <si>
    <t>BA2520</t>
  </si>
  <si>
    <t>BA2530</t>
  </si>
  <si>
    <t>BA2540</t>
  </si>
  <si>
    <t>BA2550</t>
  </si>
  <si>
    <t>BA2560</t>
  </si>
  <si>
    <t>Totale Ammortamenti</t>
  </si>
  <si>
    <t>BA2570</t>
  </si>
  <si>
    <t>BA2580</t>
  </si>
  <si>
    <t>B.11) Ammortamenti delle immobilizzazioni materiali</t>
  </si>
  <si>
    <t>BA2590</t>
  </si>
  <si>
    <t>B.12) Ammortamento dei fabbricati</t>
  </si>
  <si>
    <t>BA2600</t>
  </si>
  <si>
    <t>B.12.A) Ammortamenti fabbricati non strumentali (disponibili)</t>
  </si>
  <si>
    <t>BA2610</t>
  </si>
  <si>
    <t>B.12.B) Ammortamenti fabbricati strumentali (indisponibili)</t>
  </si>
  <si>
    <t>BA2620</t>
  </si>
  <si>
    <t>B.13) Ammortamenti delle altre immobilizzazioni materiali</t>
  </si>
  <si>
    <t>BA2630</t>
  </si>
  <si>
    <t>B.14) Svalutazione delle immobilizzazioni e dei crediti</t>
  </si>
  <si>
    <t>BA2640</t>
  </si>
  <si>
    <t>B.14.A) Svalutazione delle immobilizzazioni immateriali e materiali</t>
  </si>
  <si>
    <t>BA2650</t>
  </si>
  <si>
    <t>B.14.B) Svalutazione dei crediti</t>
  </si>
  <si>
    <t>BA2660</t>
  </si>
  <si>
    <t>B.15) Variazione delle rimanenze</t>
  </si>
  <si>
    <t>BA2670</t>
  </si>
  <si>
    <t>B.15.A) Variazione rimanenze sanitarie</t>
  </si>
  <si>
    <t>BA2680</t>
  </si>
  <si>
    <t>B.15.B) Variazione rimanenze non sanitarie</t>
  </si>
  <si>
    <t>BA2690</t>
  </si>
  <si>
    <t>B.16) Accantonamenti dell’esercizio</t>
  </si>
  <si>
    <t>BA2700</t>
  </si>
  <si>
    <t>B.16.A) Accantonamenti per rischi</t>
  </si>
  <si>
    <t>BA2710</t>
  </si>
  <si>
    <t>B.16.A.1)  Accantonamenti per cause civili ed oneri processuali</t>
  </si>
  <si>
    <t>BA2720</t>
  </si>
  <si>
    <t>B.16.A.2)  Accantonamenti per contenzioso personale dipendente</t>
  </si>
  <si>
    <t>BA2730</t>
  </si>
  <si>
    <t>B.16.A.3)  Accantonamenti per rischi connessi all'acquisto di prestazioni sanitarie da privato</t>
  </si>
  <si>
    <t>BA2740</t>
  </si>
  <si>
    <t>B.16.A.4)  Accantonamenti per copertura diretta dei rischi (autoassicurazione)</t>
  </si>
  <si>
    <t>BA2750</t>
  </si>
  <si>
    <t>B.16.A.5)  Altri accantonamenti per rischi</t>
  </si>
  <si>
    <t>BA2760</t>
  </si>
  <si>
    <t>B.16.B) Accantonamenti per premio di operosità (SUMAI)</t>
  </si>
  <si>
    <t>BA2770</t>
  </si>
  <si>
    <t>B.16.C) Accantonamenti per quote inutilizzate di contributi vincolati</t>
  </si>
  <si>
    <t>BA2780</t>
  </si>
  <si>
    <t>B.16.C.1)  Accantonamenti per quote inutilizzate contributi da Regione e Prov. Aut. per quota F.S. vincolato</t>
  </si>
  <si>
    <t>BA2790</t>
  </si>
  <si>
    <t>B.16.C.2)  Accantonamenti per quote inutilizzate contributi da soggetti pubblici (extra fondo) vincolati</t>
  </si>
  <si>
    <t>BA2800</t>
  </si>
  <si>
    <t>B.16.C.3)  Accantonamenti per quote inutilizzate contributi da soggetti pubblici per ricerca</t>
  </si>
  <si>
    <t>BA2810</t>
  </si>
  <si>
    <t>B.16.C.4)  Accantonamenti per quote inutilizzate contributi vincolati da privati</t>
  </si>
  <si>
    <t>BA2820</t>
  </si>
  <si>
    <t>B.16.D) Altri accantonamenti</t>
  </si>
  <si>
    <t>BA2830</t>
  </si>
  <si>
    <t>B.16.D.1)  Accantonamenti per interessi di mora</t>
  </si>
  <si>
    <t>BA2840</t>
  </si>
  <si>
    <t>B.16.D.2)  Acc. Rinnovi convenzioni MMG/PLS/MCA</t>
  </si>
  <si>
    <t>BA2850</t>
  </si>
  <si>
    <t>B.16.D.3)  Acc. Rinnovi convenzioni Medici Sumai</t>
  </si>
  <si>
    <t>BA2860</t>
  </si>
  <si>
    <t>B.16.D.4)  Acc. Rinnovi contratt.: dirigenza medica</t>
  </si>
  <si>
    <t>BA2870</t>
  </si>
  <si>
    <t>B.16.D.5)  Acc. Rinnovi contratt.: dirigenza non medica</t>
  </si>
  <si>
    <t>BA2880</t>
  </si>
  <si>
    <t>B.16.D.6)  Acc. Rinnovi contratt.: comparto</t>
  </si>
  <si>
    <t>BA2890</t>
  </si>
  <si>
    <t>B.16.D.7) Altri accantonamenti</t>
  </si>
  <si>
    <t>BZ9999</t>
  </si>
  <si>
    <t>CA0010</t>
  </si>
  <si>
    <t>CA0020</t>
  </si>
  <si>
    <t>C.1.A) Interessi attivi su c/tesoreria unica</t>
  </si>
  <si>
    <t>CA0030</t>
  </si>
  <si>
    <t>CA0040</t>
  </si>
  <si>
    <t>CA0050</t>
  </si>
  <si>
    <t>CA0060</t>
  </si>
  <si>
    <t>CA0070</t>
  </si>
  <si>
    <t>CA0080</t>
  </si>
  <si>
    <t>CA0090</t>
  </si>
  <si>
    <t>CA0100</t>
  </si>
  <si>
    <t>CA0110</t>
  </si>
  <si>
    <t>CA0120</t>
  </si>
  <si>
    <t>C.3.A) Interessi passivi su anticipazioni di cassa</t>
  </si>
  <si>
    <t>CA0130</t>
  </si>
  <si>
    <t>CA0140</t>
  </si>
  <si>
    <t>CA0150</t>
  </si>
  <si>
    <t>C.4) Altri oneri</t>
  </si>
  <si>
    <t>CA0160</t>
  </si>
  <si>
    <t>CA0170</t>
  </si>
  <si>
    <t>CZ9999</t>
  </si>
  <si>
    <t>DA0010</t>
  </si>
  <si>
    <t>DA0020</t>
  </si>
  <si>
    <t>DZ9999</t>
  </si>
  <si>
    <t>E)  Proventi e oneri straordinari</t>
  </si>
  <si>
    <t>EA0010</t>
  </si>
  <si>
    <t>EA0020</t>
  </si>
  <si>
    <t>EA0030</t>
  </si>
  <si>
    <t>EA0040</t>
  </si>
  <si>
    <t>EA0050</t>
  </si>
  <si>
    <t>EA0060</t>
  </si>
  <si>
    <t xml:space="preserve">E.1.B.2.1) Sopravvenienze attive v/Aziende sanitarie pubbliche della Regione </t>
  </si>
  <si>
    <t>EA0070</t>
  </si>
  <si>
    <t>E.1.B.2.2) Sopravvenienze attive v/terzi</t>
  </si>
  <si>
    <t>EA0080</t>
  </si>
  <si>
    <t>EA0090</t>
  </si>
  <si>
    <t>EA0100</t>
  </si>
  <si>
    <t>EA0110</t>
  </si>
  <si>
    <t>EA0120</t>
  </si>
  <si>
    <t>E.1.B.2.2.E) Sopravvenienze attive v/terzi relative all'acquisto prestaz. sanitarie da operatori accreditati</t>
  </si>
  <si>
    <t>EA0130</t>
  </si>
  <si>
    <t>EA0140</t>
  </si>
  <si>
    <t>EA0150</t>
  </si>
  <si>
    <t xml:space="preserve">E.1.B.3) Insussistenze attive </t>
  </si>
  <si>
    <t>EA0160</t>
  </si>
  <si>
    <t>E.1.B.3.1) Insussistenze attive v/Aziende sanitarie pubbliche della Regione</t>
  </si>
  <si>
    <t>EA0170</t>
  </si>
  <si>
    <t>E.1.B.3.2) Insussistenze attive v/terzi</t>
  </si>
  <si>
    <t>EA0180</t>
  </si>
  <si>
    <t>EA0190</t>
  </si>
  <si>
    <t>EA0200</t>
  </si>
  <si>
    <t>EA0210</t>
  </si>
  <si>
    <t>EA0220</t>
  </si>
  <si>
    <t>E.1.B.3.2.E) Insussistenze attive v/terzi relative all'acquisto prestaz. sanitarie da operatori accreditati</t>
  </si>
  <si>
    <t>EA0230</t>
  </si>
  <si>
    <t>EA0240</t>
  </si>
  <si>
    <t>E.1.B.3.2.G) Altre insussistenze attive v/terzi</t>
  </si>
  <si>
    <t>EA0250</t>
  </si>
  <si>
    <t>EA0260</t>
  </si>
  <si>
    <t>EA0270</t>
  </si>
  <si>
    <t>EA0280</t>
  </si>
  <si>
    <t>EA0290</t>
  </si>
  <si>
    <t>EA0300</t>
  </si>
  <si>
    <t>E.2.B.2) Oneri da cause civili ed oneri processuali</t>
  </si>
  <si>
    <t>EA0310</t>
  </si>
  <si>
    <t>EA0320</t>
  </si>
  <si>
    <t>E.2.B.3.1) Sopravvenienze passive v/Aziende sanitarie pubbliche della Regione</t>
  </si>
  <si>
    <t>EA0330</t>
  </si>
  <si>
    <t>E.2.B.3.1.A) Sopravvenienze passive v/Aziende sanitarie pubbliche relative alla mobilità intraregionale</t>
  </si>
  <si>
    <t>EA0340</t>
  </si>
  <si>
    <t>E.2.B.3.1.B) Altre sopravvenienze passive v/Aziende sanitarie pubbliche della Regione</t>
  </si>
  <si>
    <t>EA0350</t>
  </si>
  <si>
    <t>EA0360</t>
  </si>
  <si>
    <t>EA0370</t>
  </si>
  <si>
    <t>EA0380</t>
  </si>
  <si>
    <t>EA0390</t>
  </si>
  <si>
    <t>EA0400</t>
  </si>
  <si>
    <t>EA0410</t>
  </si>
  <si>
    <t>EA0420</t>
  </si>
  <si>
    <t>EA0430</t>
  </si>
  <si>
    <t>EA0440</t>
  </si>
  <si>
    <t>EA0450</t>
  </si>
  <si>
    <t>EA0460</t>
  </si>
  <si>
    <t>EA0470</t>
  </si>
  <si>
    <t>E.2.B.4.1) Insussistenze passive v/Aziende sanitarie pubbliche della Regione</t>
  </si>
  <si>
    <t>EA0480</t>
  </si>
  <si>
    <t>EA0490</t>
  </si>
  <si>
    <t>EA0500</t>
  </si>
  <si>
    <t>EA0510</t>
  </si>
  <si>
    <t>EA0520</t>
  </si>
  <si>
    <t>EA0530</t>
  </si>
  <si>
    <t>EA0540</t>
  </si>
  <si>
    <t>EA0550</t>
  </si>
  <si>
    <t>E.2.B.4.2.G) Altre insussistenze passive v/terzi</t>
  </si>
  <si>
    <t>EA0560</t>
  </si>
  <si>
    <t>EZ9999</t>
  </si>
  <si>
    <t>XA0000</t>
  </si>
  <si>
    <t>Risultato prima delle imposte (A - B +/- C +/- D +/- E)</t>
  </si>
  <si>
    <t>YA0010</t>
  </si>
  <si>
    <t>YA0020</t>
  </si>
  <si>
    <t>YA0030</t>
  </si>
  <si>
    <t>YA0040</t>
  </si>
  <si>
    <t>YA0050</t>
  </si>
  <si>
    <t>Y.1.D) IRAP relativa ad attività commerciale</t>
  </si>
  <si>
    <t>YA0060</t>
  </si>
  <si>
    <t>YA0070</t>
  </si>
  <si>
    <t>YA0080</t>
  </si>
  <si>
    <t>YA0090</t>
  </si>
  <si>
    <t>YZ9999</t>
  </si>
  <si>
    <t>ZZ9999</t>
  </si>
  <si>
    <t>T</t>
  </si>
  <si>
    <t>Codice Conto CE</t>
  </si>
  <si>
    <t>DESCRIZIONE TIPOLOGIA DELLA INSUSSISTENZA</t>
  </si>
  <si>
    <t xml:space="preserve">     D.IV) ALTRI CONTI D'ORDINE</t>
  </si>
  <si>
    <t>ADA030</t>
  </si>
  <si>
    <t xml:space="preserve">     D.III) BENI IN COMODATO</t>
  </si>
  <si>
    <t>ADA020</t>
  </si>
  <si>
    <t xml:space="preserve">     D.II) DEPOSITI CAUZIONALI</t>
  </si>
  <si>
    <t>ADA010</t>
  </si>
  <si>
    <t xml:space="preserve">     D.I) CANONI DI LEASING ANCORA DA PAGARE</t>
  </si>
  <si>
    <t>ADA000</t>
  </si>
  <si>
    <t>D)  CONTI D'ORDINE</t>
  </si>
  <si>
    <t>ADZ999</t>
  </si>
  <si>
    <t xml:space="preserve">            C.II.2) Risconti attivi v/Aziende sanitarie pubbliche della Regione</t>
  </si>
  <si>
    <t>ACA050</t>
  </si>
  <si>
    <t xml:space="preserve">            C.II.1) Risconti attivi</t>
  </si>
  <si>
    <t>ACA040</t>
  </si>
  <si>
    <t xml:space="preserve">     C.II) RISCONTI ATTIVI</t>
  </si>
  <si>
    <t>ACA030</t>
  </si>
  <si>
    <t xml:space="preserve">            C.I.2) Ratei attivi v/Aziende sanitarie pubbliche della Regione</t>
  </si>
  <si>
    <t>ACA020</t>
  </si>
  <si>
    <t xml:space="preserve">            C.I.1) Ratei attivi</t>
  </si>
  <si>
    <t>ACA010</t>
  </si>
  <si>
    <t xml:space="preserve">     C.I) RATEI ATTIVI</t>
  </si>
  <si>
    <t>ACA000</t>
  </si>
  <si>
    <t>C)  RATEI E RISCONTI ATTIVI</t>
  </si>
  <si>
    <t>ACZ999</t>
  </si>
  <si>
    <t xml:space="preserve">            B.IV.4) Conto corrente postale</t>
  </si>
  <si>
    <t>ABA790</t>
  </si>
  <si>
    <t xml:space="preserve">            B.IV.3) Tesoreria Unica</t>
  </si>
  <si>
    <t>ABA780</t>
  </si>
  <si>
    <t xml:space="preserve">            B.IV.2)  Istituto Tesoriere</t>
  </si>
  <si>
    <t>ABA770</t>
  </si>
  <si>
    <t xml:space="preserve">            B.IV.1)  Cassa</t>
  </si>
  <si>
    <t>ABA760</t>
  </si>
  <si>
    <t xml:space="preserve">     B.IV)  DISPONIBILITA' LIQUIDE</t>
  </si>
  <si>
    <t>ABA750</t>
  </si>
  <si>
    <t xml:space="preserve">            B.III.2)  Altri titoli che non costituiscono immobilizzazioni</t>
  </si>
  <si>
    <t>ABA740</t>
  </si>
  <si>
    <t xml:space="preserve">            B.III.1)  Partecipazioni che non costituiscono immobilizzazioni</t>
  </si>
  <si>
    <t>ABA730</t>
  </si>
  <si>
    <t xml:space="preserve">     B.III)  ATTIVITA' FINANZIARIE CHE NON COSTITUISCONO IMMOBILIZZAZIONI</t>
  </si>
  <si>
    <t>ABA720</t>
  </si>
  <si>
    <t xml:space="preserve">                       B.II.7.e) Altri crediti diversi</t>
  </si>
  <si>
    <t>ABA710</t>
  </si>
  <si>
    <t xml:space="preserve">                       B.II.7.d) Crediti v/altri soggetti pubblici per ricerca</t>
  </si>
  <si>
    <t>ABA700</t>
  </si>
  <si>
    <t xml:space="preserve">                       B.II.7.c) Crediti v/altri soggetti pubblici</t>
  </si>
  <si>
    <t>ABA690</t>
  </si>
  <si>
    <t xml:space="preserve">                       B.II.7.b) Crediti v/gestioni liquidatorie</t>
  </si>
  <si>
    <t>ABA680</t>
  </si>
  <si>
    <t xml:space="preserve">                       B.II.7.a) Crediti v/clienti privati</t>
  </si>
  <si>
    <t>ABA670</t>
  </si>
  <si>
    <t xml:space="preserve">            B.II.7) Crediti v/altri</t>
  </si>
  <si>
    <t>ABA660</t>
  </si>
  <si>
    <t xml:space="preserve">            B.II.6) Crediti v/Erario</t>
  </si>
  <si>
    <t>ABA650</t>
  </si>
  <si>
    <t xml:space="preserve">                       B.II.5.c) Crediti v/altre partecipate</t>
  </si>
  <si>
    <t>ABA640</t>
  </si>
  <si>
    <t xml:space="preserve">                       B.II.5.b) Crediti v/sperimentazioni gestionali</t>
  </si>
  <si>
    <t>ABA630</t>
  </si>
  <si>
    <t xml:space="preserve">                       B.II.5.a) Crediti v/enti regionali</t>
  </si>
  <si>
    <t>ABA620</t>
  </si>
  <si>
    <t xml:space="preserve">            B.II.5) Crediti v/società partecipate e/o enti dipendenti della Regione</t>
  </si>
  <si>
    <t>ABA610</t>
  </si>
  <si>
    <t xml:space="preserve">                       B.II.4.c) Crediti v/Aziende sanitarie pubbliche Extraregione</t>
  </si>
  <si>
    <t>ABA600</t>
  </si>
  <si>
    <t xml:space="preserve">                       B.II.4.b) Acconto quota FSR da distribuire</t>
  </si>
  <si>
    <t>ABA590</t>
  </si>
  <si>
    <t>RR</t>
  </si>
  <si>
    <t xml:space="preserve">                            B.II.4.a.3) Crediti v/Aziende sanitarie pubbliche della Regione - per altre prestazioni</t>
  </si>
  <si>
    <t>ABA580</t>
  </si>
  <si>
    <t xml:space="preserve">                            B.II.4.a.2) Crediti v/Aziende sanitarie pubbliche della Regione - per mobilità non in
                            compensazione</t>
  </si>
  <si>
    <t>ABA570</t>
  </si>
  <si>
    <t xml:space="preserve">                            B.II.4.a.1) Crediti v/Aziende sanitarie pubbliche della Regione - per mobilità in compensazione</t>
  </si>
  <si>
    <t>ABA560</t>
  </si>
  <si>
    <t xml:space="preserve">                       B.II.4.a) Crediti v/Aziende sanitarie pubbliche della Regione</t>
  </si>
  <si>
    <t>ABA550</t>
  </si>
  <si>
    <t xml:space="preserve">            B.II.4) Crediti v/Aziende sanitarie pubbliche</t>
  </si>
  <si>
    <t>ABA540</t>
  </si>
  <si>
    <t xml:space="preserve">            B.II.3)  Crediti v/Comuni</t>
  </si>
  <si>
    <t>ABA530</t>
  </si>
  <si>
    <t xml:space="preserve">                            B.II.2.b.5) Crediti v/Regione o Provincia Autonoma per ricostituzione risorse da investimenti esercizi precedenti</t>
  </si>
  <si>
    <t>ABA520</t>
  </si>
  <si>
    <t xml:space="preserve">                            B.II.2.b.4) Crediti v/Regione per copertura debiti al 31/12/2005</t>
  </si>
  <si>
    <t>ABA510</t>
  </si>
  <si>
    <t xml:space="preserve">                            B.II.2.b.3) Crediti v/Regione o Provincia Autonoma per ripiano perdite</t>
  </si>
  <si>
    <t>ABA500</t>
  </si>
  <si>
    <t xml:space="preserve">                            B.II.2.b.2) Crediti v/Regione o Provincia Autonoma per incremento fondo dotazione</t>
  </si>
  <si>
    <t>ABA490</t>
  </si>
  <si>
    <t xml:space="preserve">                            B.II.2.b.1) Crediti v/Regione o Provincia Autonoma per finanziamenti per investimenti</t>
  </si>
  <si>
    <t>ABA480</t>
  </si>
  <si>
    <t xml:space="preserve">                       B.II.2.b) Crediti v/Regione o Provincia Autonoma per versamenti a patrimonio netto</t>
  </si>
  <si>
    <t>ABA470</t>
  </si>
  <si>
    <t xml:space="preserve">                            B.II.2.a.10)  Crediti v/Regione o Provincia Autonoma per ricerca</t>
  </si>
  <si>
    <t>ABA460</t>
  </si>
  <si>
    <t xml:space="preserve">                            B.II.2.a.9)  Crediti v/Regione o Provincia Autonoma per spesa corrente - altro</t>
  </si>
  <si>
    <t>ABA450</t>
  </si>
  <si>
    <t xml:space="preserve">                            B.II.2.a.8)  Crediti v/Regione o Provincia Autonoma per finanziamento sanitario aggiuntivo
                            corrente extra LEA</t>
  </si>
  <si>
    <t>ABA440</t>
  </si>
  <si>
    <t xml:space="preserve">                            B.II.2.a.7)  Crediti v/Regione o Provincia Autonoma per finanziamento sanitario aggiuntivo
                            corrente LEA</t>
  </si>
  <si>
    <t>ABA430</t>
  </si>
  <si>
    <t xml:space="preserve">                            B.II.2.a.6)  Crediti v/Regione o Provincia Autonoma per acconto quota FSR</t>
  </si>
  <si>
    <t>ABA420</t>
  </si>
  <si>
    <t xml:space="preserve">                            B.II.2.a.5)  Crediti v/Regione o Provincia Autonoma per mobilità attiva extraregionale</t>
  </si>
  <si>
    <t>ABA410</t>
  </si>
  <si>
    <t xml:space="preserve">                            B.II.2.a.4)  Crediti v/Regione o Provincia Autonoma per mobilità attiva intraregionale</t>
  </si>
  <si>
    <t>ABA400</t>
  </si>
  <si>
    <t xml:space="preserve">                            B.II.2.a.3)  Crediti v/Regione o Provincia Autonoma per quota FSR</t>
  </si>
  <si>
    <t>ABA390</t>
  </si>
  <si>
    <t xml:space="preserve">                            B.II.2.a.2)  Crediti v/Regione o Provincia Autonoma per spesa corrente - Addizionale IRPEF</t>
  </si>
  <si>
    <t>ABA380</t>
  </si>
  <si>
    <t xml:space="preserve">                            B.II.2.a.1)  Crediti v/Regione o Provincia Autonoma per spesa corrente - IRAP</t>
  </si>
  <si>
    <t>ABA370</t>
  </si>
  <si>
    <t xml:space="preserve">                       B.II.2.a)  Crediti v/Regione o Provincia Autonoma per spesa corrente</t>
  </si>
  <si>
    <t>ABA360</t>
  </si>
  <si>
    <t xml:space="preserve">            B.II.2)  Crediti v/Regione o Provincia Autonoma</t>
  </si>
  <si>
    <t>ABA350</t>
  </si>
  <si>
    <t xml:space="preserve">                       B.II.1.l)  Crediti v/prefetture</t>
  </si>
  <si>
    <t>ABA340</t>
  </si>
  <si>
    <t xml:space="preserve">                            B.II.1.i.4)  Crediti v/Stato per ricerca - finanziamenti per investimenti</t>
  </si>
  <si>
    <t>ABA330</t>
  </si>
  <si>
    <t xml:space="preserve">                            B.II.1.i.3)  Crediti v/Stato per ricerca - altre Amministrazioni centrali </t>
  </si>
  <si>
    <t>ABA320</t>
  </si>
  <si>
    <t xml:space="preserve">                            B.II.1.i.2)  Crediti v/Stato per ricerca finalizzata - Ministero della Salute</t>
  </si>
  <si>
    <t>ABA310</t>
  </si>
  <si>
    <t xml:space="preserve">                            B.II.1.i.1)  Crediti v/Stato per ricerca corrente - Ministero della Salute</t>
  </si>
  <si>
    <t>ABA300</t>
  </si>
  <si>
    <t xml:space="preserve">                       B.II.1.i)  Crediti v/Stato per ricerca</t>
  </si>
  <si>
    <t>ABA290</t>
  </si>
  <si>
    <t xml:space="preserve">                       B.II.1.h)  Crediti v/Stato per finanziamenti per investimenti</t>
  </si>
  <si>
    <t>ABA280</t>
  </si>
  <si>
    <t xml:space="preserve">                       B.II.1.g)   Crediti v/Stato per spesa corrente - altro</t>
  </si>
  <si>
    <t>ABA270</t>
  </si>
  <si>
    <t xml:space="preserve">                       B.II.1.f)  Crediti v/Stato per finanziamento sanitario aggiuntivo corrente</t>
  </si>
  <si>
    <t>ABA260</t>
  </si>
  <si>
    <t xml:space="preserve">                       B.II.1.e)  Crediti v/Stato per acconto quota fabbisogno sanitario regionale standard</t>
  </si>
  <si>
    <t>ABA250</t>
  </si>
  <si>
    <t xml:space="preserve">                       B.II.1.d)  Crediti v/Stato per mobilità attiva internazionale</t>
  </si>
  <si>
    <t>ABA240</t>
  </si>
  <si>
    <t xml:space="preserve">                       B.II.1.c)  Crediti v/Stato per mobilità attiva extraregionale</t>
  </si>
  <si>
    <t>ABA230</t>
  </si>
  <si>
    <t xml:space="preserve">                       B.II.1.b)  Crediti v/Stato per spesa corrente - FSN</t>
  </si>
  <si>
    <t>ABA220</t>
  </si>
  <si>
    <t xml:space="preserve">                       B.II.1.a)  Crediti v/Stato per spesa corrente - Integrazione a norma del D.L.vo 56/2000</t>
  </si>
  <si>
    <t>ABA210</t>
  </si>
  <si>
    <t xml:space="preserve">            B.II.1)  Crediti v/Stato</t>
  </si>
  <si>
    <t>ABA200</t>
  </si>
  <si>
    <t xml:space="preserve">     B.II)  CREDITI </t>
  </si>
  <si>
    <t>ABA190</t>
  </si>
  <si>
    <t xml:space="preserve">                       B.I.2.g)  Acconti per acquisto di beni e prodotti non sanitari</t>
  </si>
  <si>
    <t>ABA180</t>
  </si>
  <si>
    <t xml:space="preserve">                       B.I.2.f)  Altri beni e prodotti non sanitari</t>
  </si>
  <si>
    <t>ABA170</t>
  </si>
  <si>
    <t xml:space="preserve">                       B.I.2.e)  Materiale per la manutenzione</t>
  </si>
  <si>
    <t>ABA160</t>
  </si>
  <si>
    <t xml:space="preserve">                       B.I.2.d)  Supporti informatici e cancelleria</t>
  </si>
  <si>
    <t>ABA150</t>
  </si>
  <si>
    <t xml:space="preserve">                       B.I.2.c)  Combustibili, carburanti e lubrificanti</t>
  </si>
  <si>
    <t>ABA140</t>
  </si>
  <si>
    <t xml:space="preserve">                       B.I.2.b)  Materiali di guardaroba, di pulizia, e di convivenza in genere</t>
  </si>
  <si>
    <t>ABA130</t>
  </si>
  <si>
    <t xml:space="preserve">                       B.I.2.a)  Prodotti alimentari</t>
  </si>
  <si>
    <t>ABA120</t>
  </si>
  <si>
    <t xml:space="preserve">            B.I.2) Rimanenze beni non sanitari</t>
  </si>
  <si>
    <t>ABA110</t>
  </si>
  <si>
    <t xml:space="preserve">                       B.I.1.i)  Acconti per acquisto di beni e prodotti sanitari</t>
  </si>
  <si>
    <t>ABA100</t>
  </si>
  <si>
    <t xml:space="preserve">                       B.I.1.h)  Altri beni e prodotti sanitari</t>
  </si>
  <si>
    <t>ABA090</t>
  </si>
  <si>
    <r>
      <t xml:space="preserve">                       B.I.1.g)  Materiali e </t>
    </r>
    <r>
      <rPr>
        <sz val="10"/>
        <rFont val="Tahoma"/>
        <family val="2"/>
      </rPr>
      <t>prodotti per uso veterinario</t>
    </r>
  </si>
  <si>
    <t>ABA080</t>
  </si>
  <si>
    <t xml:space="preserve">                       B.I.1.f)  Prodotti chimici</t>
  </si>
  <si>
    <t>ABA070</t>
  </si>
  <si>
    <t xml:space="preserve">                       B.I.1.e)  Materiali per la profilassi (vaccini)</t>
  </si>
  <si>
    <t>ABA060</t>
  </si>
  <si>
    <t xml:space="preserve">                       B.I.1.d)  Prodotti dietetici</t>
  </si>
  <si>
    <t>ABA050</t>
  </si>
  <si>
    <t xml:space="preserve">                       B.I.1.c)  Dispositivi medici</t>
  </si>
  <si>
    <t>ABA040</t>
  </si>
  <si>
    <t xml:space="preserve">                       B.I.1.b)  Sangue ed emocomponenti</t>
  </si>
  <si>
    <t>ABA030</t>
  </si>
  <si>
    <t xml:space="preserve">                       B.I.1.a)  Prodotti farmaceutici ed emoderivati</t>
  </si>
  <si>
    <t>ABA020</t>
  </si>
  <si>
    <t xml:space="preserve">            B.I.1) Rimanenze beni sanitari</t>
  </si>
  <si>
    <t>ABA010</t>
  </si>
  <si>
    <t xml:space="preserve">     B.I)  RIMANENZE</t>
  </si>
  <si>
    <t>ABA000</t>
  </si>
  <si>
    <t>B)  ATTIVO CIRCOLANTE</t>
  </si>
  <si>
    <t>ABZ999</t>
  </si>
  <si>
    <r>
      <t xml:space="preserve">                            A.III.2.b.4) </t>
    </r>
    <r>
      <rPr>
        <sz val="10"/>
        <rFont val="Tahoma"/>
        <family val="2"/>
      </rPr>
      <t>Titoli diversi</t>
    </r>
  </si>
  <si>
    <t>AAA760</t>
  </si>
  <si>
    <t xml:space="preserve">                            A.III.2.b.3) Titoli azionari quotati in Borsa</t>
  </si>
  <si>
    <t>AAA750</t>
  </si>
  <si>
    <t xml:space="preserve">                            A.III.2.b.2) Altre Obbligazioni</t>
  </si>
  <si>
    <t>AAA740</t>
  </si>
  <si>
    <t xml:space="preserve">                            A.III.2.b.1) Titoli di Stato</t>
  </si>
  <si>
    <t>AAA730</t>
  </si>
  <si>
    <t xml:space="preserve">                       A.III.2.b) Altri titoli</t>
  </si>
  <si>
    <t>AAA720</t>
  </si>
  <si>
    <t xml:space="preserve">                       A.III.2.a) Partecipazioni</t>
  </si>
  <si>
    <t>AAA710</t>
  </si>
  <si>
    <t xml:space="preserve">            A.III.2) Titoli</t>
  </si>
  <si>
    <t>AAA700</t>
  </si>
  <si>
    <t xml:space="preserve">                       A.III.1.d) Crediti finanziari v/altri</t>
  </si>
  <si>
    <t>AAA690</t>
  </si>
  <si>
    <t xml:space="preserve">                       A.III.1.c) Crediti finanziari v/partecipate</t>
  </si>
  <si>
    <t>AAA680</t>
  </si>
  <si>
    <t xml:space="preserve">                       A.III.1.b) Crediti finanziari v/Regione</t>
  </si>
  <si>
    <t>AAA670</t>
  </si>
  <si>
    <t xml:space="preserve">                       A.III.1.a) Crediti finanziari v/Stato</t>
  </si>
  <si>
    <t>AAA660</t>
  </si>
  <si>
    <t xml:space="preserve">            A.III.1) Crediti finanziari</t>
  </si>
  <si>
    <t>AAA650</t>
  </si>
  <si>
    <t xml:space="preserve">     A.III)  IMMOBILIZZAZIONI FINANZIARIE</t>
  </si>
  <si>
    <t>AAA640</t>
  </si>
  <si>
    <t xml:space="preserve">                       A.II.10.h) F.do Svalut. Altre immobilizzazioni materiali</t>
  </si>
  <si>
    <t>AAA630</t>
  </si>
  <si>
    <t xml:space="preserve">                       A.II.10.g) F.do Svalut. Oggetti d'arte</t>
  </si>
  <si>
    <t>AAA620</t>
  </si>
  <si>
    <t xml:space="preserve">                       A.II.10.f) F.do Svalut. Automezzi</t>
  </si>
  <si>
    <t>AAA610</t>
  </si>
  <si>
    <t xml:space="preserve">                       A.II.10.e) F.do Svalut. Mobili e arredi</t>
  </si>
  <si>
    <t>AAA600</t>
  </si>
  <si>
    <t xml:space="preserve">                       A.II.10.d) F.do Svalut. Attrezzature sanitarie e scientifiche</t>
  </si>
  <si>
    <t>AAA590</t>
  </si>
  <si>
    <t xml:space="preserve">                       A.II.10.c) F.do Svalut. Impianti e macchinari</t>
  </si>
  <si>
    <t>AAA580</t>
  </si>
  <si>
    <t xml:space="preserve">                       A.II.10.b) F.do Svalut. Fabbricati</t>
  </si>
  <si>
    <t>AAA570</t>
  </si>
  <si>
    <t xml:space="preserve">                       A.II.10.a) F.do Svalut. Terreni</t>
  </si>
  <si>
    <t>AAA560</t>
  </si>
  <si>
    <t xml:space="preserve">            A.II.10) Fondo Svalutazione immobilizzazioni materiali</t>
  </si>
  <si>
    <t>AAA550</t>
  </si>
  <si>
    <t xml:space="preserve">            A.II.9) Immobilizzazioni materiali in corso e acconti</t>
  </si>
  <si>
    <t>AAA540</t>
  </si>
  <si>
    <r>
      <t xml:space="preserve">                       A.II.8.b) F.do Amm.to </t>
    </r>
    <r>
      <rPr>
        <sz val="10"/>
        <rFont val="Tahoma"/>
        <family val="2"/>
      </rPr>
      <t>Altre immobilizzazioni materiali</t>
    </r>
  </si>
  <si>
    <t>AAA530</t>
  </si>
  <si>
    <r>
      <t xml:space="preserve">                       A.II.8.a) </t>
    </r>
    <r>
      <rPr>
        <sz val="10"/>
        <rFont val="Tahoma"/>
        <family val="2"/>
      </rPr>
      <t>Altre immobilizzazioni materiali</t>
    </r>
  </si>
  <si>
    <t>AAA520</t>
  </si>
  <si>
    <r>
      <t xml:space="preserve">            A.II.8) </t>
    </r>
    <r>
      <rPr>
        <b/>
        <i/>
        <sz val="10"/>
        <rFont val="Tahoma"/>
        <family val="2"/>
      </rPr>
      <t>Altre immobilizzazioni materiali</t>
    </r>
  </si>
  <si>
    <t>AAA510</t>
  </si>
  <si>
    <t xml:space="preserve">            A.II.7) Oggetti d'arte</t>
  </si>
  <si>
    <t>AAA500</t>
  </si>
  <si>
    <t xml:space="preserve">                       A.II.6.b) F.do Amm.to Automezzi</t>
  </si>
  <si>
    <t>AAA490</t>
  </si>
  <si>
    <t xml:space="preserve">                       A.II.6.a) Automezzi</t>
  </si>
  <si>
    <t>AAA480</t>
  </si>
  <si>
    <t xml:space="preserve">            A.II.6) Automezzi</t>
  </si>
  <si>
    <t>AAA470</t>
  </si>
  <si>
    <t xml:space="preserve">                       A.II.5.b) F.do Amm.to Mobili e arredi</t>
  </si>
  <si>
    <t>AAA460</t>
  </si>
  <si>
    <t xml:space="preserve">                       A.II.5.a) Mobili e arredi</t>
  </si>
  <si>
    <t>AAA450</t>
  </si>
  <si>
    <t xml:space="preserve">            A.II.5) Mobili e arredi</t>
  </si>
  <si>
    <t>AAA440</t>
  </si>
  <si>
    <t xml:space="preserve">                       A.II.4.b) F.do Amm.to Attrezzature sanitarie e scientifiche</t>
  </si>
  <si>
    <t>AAA430</t>
  </si>
  <si>
    <t xml:space="preserve">                       A.II.4.a) Attrezzature sanitarie e scientifiche</t>
  </si>
  <si>
    <t>AAA420</t>
  </si>
  <si>
    <t xml:space="preserve">            A.II.4) Attrezzature sanitarie e scientifiche</t>
  </si>
  <si>
    <t>AAA410</t>
  </si>
  <si>
    <t xml:space="preserve">                       A.II.3.b) F.do Amm.to Impianti e macchinari</t>
  </si>
  <si>
    <t>AAA400</t>
  </si>
  <si>
    <t xml:space="preserve">                       A.II.3.a) Impianti e macchinari</t>
  </si>
  <si>
    <t>AAA390</t>
  </si>
  <si>
    <t xml:space="preserve">            A.II.3) Impianti e macchinari</t>
  </si>
  <si>
    <t>AAA380</t>
  </si>
  <si>
    <t xml:space="preserve">                               A.II.2.b.2) F.do Amm.to Fabbricati strumentali (indisponibili)</t>
  </si>
  <si>
    <t>AAA370</t>
  </si>
  <si>
    <t xml:space="preserve">                               A.II.2.b.1) Fabbricati strumentali (indisponibili)</t>
  </si>
  <si>
    <t>AAA360</t>
  </si>
  <si>
    <t xml:space="preserve">                       A.II.2.b) Fabbricati strumentali (indisponibili)</t>
  </si>
  <si>
    <t>AAA350</t>
  </si>
  <si>
    <t xml:space="preserve">                               A.II.2.a.2) F.do Amm.to Fabbricati non strumentali (disponibili)</t>
  </si>
  <si>
    <t>AAA340</t>
  </si>
  <si>
    <t xml:space="preserve">                               A.II.2.a.1) Fabbricati non strumentali (disponibili)</t>
  </si>
  <si>
    <t>AAA330</t>
  </si>
  <si>
    <t xml:space="preserve">                       A.II.2.a) Fabbricati non strumentali (disponibili)</t>
  </si>
  <si>
    <t>AAA320</t>
  </si>
  <si>
    <t xml:space="preserve">            A.II.2) Fabbricati</t>
  </si>
  <si>
    <t>AAA310</t>
  </si>
  <si>
    <t xml:space="preserve">                       A.II.1.b) Terreni indisponibili</t>
  </si>
  <si>
    <t>AAA300</t>
  </si>
  <si>
    <t xml:space="preserve">                       A.II.1.a) Terreni disponibili</t>
  </si>
  <si>
    <t>AAA290</t>
  </si>
  <si>
    <t xml:space="preserve">            A.II.1) Terreni</t>
  </si>
  <si>
    <t>AAA280</t>
  </si>
  <si>
    <t xml:space="preserve">     A.II)  IMMOBILIZZAZIONI MATERIALI</t>
  </si>
  <si>
    <t>AAA270</t>
  </si>
  <si>
    <t xml:space="preserve">                       A.I.6.d) F.do Svalut. Altre immobilizzazioni immateriali</t>
  </si>
  <si>
    <t>AAA260</t>
  </si>
  <si>
    <t xml:space="preserve">                       A.I.6.c) F.do Svalut. Diritti di brevetto e diritti di utilizzazione delle opere d'ingegno</t>
  </si>
  <si>
    <t>AAA250</t>
  </si>
  <si>
    <t xml:space="preserve">                       A.I.6.b) F.do Svalut. Costi di ricerca e sviluppo</t>
  </si>
  <si>
    <t>AAA240</t>
  </si>
  <si>
    <t xml:space="preserve">                       A.I.6.a) F.do Svalut. Costi di impianto e di ampliamento</t>
  </si>
  <si>
    <t>AAA230</t>
  </si>
  <si>
    <t xml:space="preserve">            A.I.6) Fondo Svalutazione immobilizzazioni immateriali</t>
  </si>
  <si>
    <t>AAA220</t>
  </si>
  <si>
    <t xml:space="preserve">                       A.I.5.h) F.do Amm.to altre immobilizzazioni immateriali</t>
  </si>
  <si>
    <t>AAA210</t>
  </si>
  <si>
    <t xml:space="preserve">                       A.I.5.g) Altre immobilizzazioni immateriali</t>
  </si>
  <si>
    <t>AAA200</t>
  </si>
  <si>
    <t xml:space="preserve">                       A.I.5.f) F.do Amm.to pubblicità</t>
  </si>
  <si>
    <t>AAA190</t>
  </si>
  <si>
    <t xml:space="preserve">                       A.I.5.e) Pubblicità</t>
  </si>
  <si>
    <t>AAA180</t>
  </si>
  <si>
    <t xml:space="preserve">                       A.I.5.d) F.do Amm.to migliorie su beni di terzi</t>
  </si>
  <si>
    <t>AAA170</t>
  </si>
  <si>
    <t xml:space="preserve">                       A.I.5.c) Migliorie su beni di terzi</t>
  </si>
  <si>
    <t>AAA160</t>
  </si>
  <si>
    <t xml:space="preserve">                       A.I.5.b) F.do Amm.to concessioni, licenze, marchi e diritti simili</t>
  </si>
  <si>
    <t>AAA150</t>
  </si>
  <si>
    <t xml:space="preserve">                       A.I.5.a) Concessioni, licenze, marchi e diritti simili</t>
  </si>
  <si>
    <t>AAA140</t>
  </si>
  <si>
    <t xml:space="preserve">            A.I.5) Altre immobilizzazioni immateriali</t>
  </si>
  <si>
    <t>AAA130</t>
  </si>
  <si>
    <t xml:space="preserve">            A.I.4) Immobilizzazioni immateriali in corso e acconti</t>
  </si>
  <si>
    <t>AAA120</t>
  </si>
  <si>
    <t xml:space="preserve">                       A.I.3.d) F.do Amm.to diritti di brevetto e diritti di utilizzazione delle opere d'ingegno - altri</t>
  </si>
  <si>
    <t>AAA110</t>
  </si>
  <si>
    <t xml:space="preserve">                       A.I.3.c) Diritti di brevetto e diritti di utilizzazione delle opere d'ingegno - altri</t>
  </si>
  <si>
    <t>AAA100</t>
  </si>
  <si>
    <t xml:space="preserve">                       A.I.3.b) F.do Amm.to diritti di brevetto e diritti di utilizzazione delle opere d'ingegno - derivanti
                        dall'attività di ricerca</t>
  </si>
  <si>
    <t>AAA090</t>
  </si>
  <si>
    <t xml:space="preserve">                       A.I.3.a) Diritti di brevetto e diritti di utilizzazione delle opere d'ingegno - derivanti dall'attività di 
                       ricerca</t>
  </si>
  <si>
    <t>AAA080</t>
  </si>
  <si>
    <t xml:space="preserve">            A.I.3) Diritti di brevetto e diritti di utilizzazione delle opere d'ingegno</t>
  </si>
  <si>
    <t>AAA070</t>
  </si>
  <si>
    <t xml:space="preserve">                       A.I.2.b) F.do Amm.to costi di ricerca e sviluppo</t>
  </si>
  <si>
    <t>AAA060</t>
  </si>
  <si>
    <t xml:space="preserve">                       A.I.2.a) Costi di ricerca e sviluppo</t>
  </si>
  <si>
    <t>AAA050</t>
  </si>
  <si>
    <t xml:space="preserve">            A.I.2) Costi di ricerca e sviluppo</t>
  </si>
  <si>
    <t>AAA040</t>
  </si>
  <si>
    <t xml:space="preserve">                       A.I.1.b) F.do Amm.to costi di impianto e di ampliamento</t>
  </si>
  <si>
    <t>AAA030</t>
  </si>
  <si>
    <t xml:space="preserve">                       A.I.1.a) Costi di impianto e di ampliamento</t>
  </si>
  <si>
    <t>AAA020</t>
  </si>
  <si>
    <t xml:space="preserve">            A.I.1) Costi di impianto e di ampliamento</t>
  </si>
  <si>
    <t>AAA010</t>
  </si>
  <si>
    <t xml:space="preserve">     A.I) IMMOBILIZZAZIONI IMMATERIALI</t>
  </si>
  <si>
    <t>AAA000</t>
  </si>
  <si>
    <t>A) IMMOBILIZZAZIONI</t>
  </si>
  <si>
    <t>AAZ999</t>
  </si>
  <si>
    <t xml:space="preserve">     F.IV) ALTRI CONTI D'ORDINE</t>
  </si>
  <si>
    <t>PFA030</t>
  </si>
  <si>
    <t xml:space="preserve">     F.III) BENI IN COMODATO</t>
  </si>
  <si>
    <t>PFA020</t>
  </si>
  <si>
    <t xml:space="preserve">     F.II) DEPOSITI CAUZIONALI</t>
  </si>
  <si>
    <t>PFA010</t>
  </si>
  <si>
    <t xml:space="preserve">     F.I) CANONI DI LEASING ANCORA DA PAGARE</t>
  </si>
  <si>
    <t>PFA000</t>
  </si>
  <si>
    <t>F)  CONTI D'ORDINE</t>
  </si>
  <si>
    <t>PFZ999</t>
  </si>
  <si>
    <t xml:space="preserve">           E.II.2) Risconti passivi v/Aziende sanitarie pubbliche della Regione</t>
  </si>
  <si>
    <t>PEA050</t>
  </si>
  <si>
    <t xml:space="preserve">           E.II.1) Risconti passivi</t>
  </si>
  <si>
    <t>PEA040</t>
  </si>
  <si>
    <t xml:space="preserve">     E.II) RISCONTI PASSIVI</t>
  </si>
  <si>
    <t>PEA030</t>
  </si>
  <si>
    <t xml:space="preserve">            E.I.2) Ratei passivi v/Aziende sanitarie pubbliche della Regione</t>
  </si>
  <si>
    <t>PEA020</t>
  </si>
  <si>
    <t xml:space="preserve">            E.I.1) Ratei passivi</t>
  </si>
  <si>
    <t>PEA010</t>
  </si>
  <si>
    <t xml:space="preserve">     E.I) RATEI PASSIVI</t>
  </si>
  <si>
    <t>PEA000</t>
  </si>
  <si>
    <t>E)  RATEI E RISCONTI PASSIVI</t>
  </si>
  <si>
    <t>PEZ999</t>
  </si>
  <si>
    <t xml:space="preserve">           D.XI.4) Altri debiti diversi</t>
  </si>
  <si>
    <t>PDA380</t>
  </si>
  <si>
    <t xml:space="preserve">           D.XI.3) Debiti v/gestioni liquidatorie</t>
  </si>
  <si>
    <t>PDA370</t>
  </si>
  <si>
    <t xml:space="preserve">           D.XI.2) Debiti v/dipendenti</t>
  </si>
  <si>
    <t>PDA360</t>
  </si>
  <si>
    <t xml:space="preserve">           D.XI.1) Debiti v/altri finanziatori</t>
  </si>
  <si>
    <t>PDA350</t>
  </si>
  <si>
    <t xml:space="preserve">     D.XI)  DEBITI V/ALTRI</t>
  </si>
  <si>
    <t>PDA340</t>
  </si>
  <si>
    <t xml:space="preserve">     D.X) DEBITI V/ISTITUTI PREVIDENZIALI, ASSISTENZIALI E SICUREZZA SOCIALE</t>
  </si>
  <si>
    <t>PDA330</t>
  </si>
  <si>
    <t xml:space="preserve">     D.IX) DEBITI TRIBUTARI</t>
  </si>
  <si>
    <t>PDA320</t>
  </si>
  <si>
    <t xml:space="preserve">     D.VIII) DEBITI V/ISTITUTO TESORIERE</t>
  </si>
  <si>
    <t>PDA310</t>
  </si>
  <si>
    <t xml:space="preserve">            D.VII.2) Debiti verso altri fornitori</t>
  </si>
  <si>
    <t>PDA300</t>
  </si>
  <si>
    <t xml:space="preserve">            D.VII.1) Debiti verso erogatori (privati accreditati e convenzionati) di prestazioni sanitarie </t>
  </si>
  <si>
    <t>PDA290</t>
  </si>
  <si>
    <t xml:space="preserve">     D.VII) DEBITI V/FORNITORI</t>
  </si>
  <si>
    <t>PDA280</t>
  </si>
  <si>
    <t xml:space="preserve">            D.VI.3) Debiti v/altre partecipate</t>
  </si>
  <si>
    <t>PDA270</t>
  </si>
  <si>
    <t xml:space="preserve">            D.VI.2) Debiti v/sperimentazioni gestionali</t>
  </si>
  <si>
    <t>PDA260</t>
  </si>
  <si>
    <t xml:space="preserve">            D.VI.1) Debiti v/enti regionali</t>
  </si>
  <si>
    <t>PDA250</t>
  </si>
  <si>
    <t xml:space="preserve">     D.VI) DEBITI V/ SOCIETA' PARTECIPATE E/O ENTI DIPENDENTI DELLA REGIONE</t>
  </si>
  <si>
    <t>PDA240</t>
  </si>
  <si>
    <t xml:space="preserve">           D.V.3) Debiti v/Aziende sanitarie pubbliche della Regione per versamenti c/patrimonio netto</t>
  </si>
  <si>
    <t>PDA230</t>
  </si>
  <si>
    <t xml:space="preserve">           D.V.2) Debiti v/Aziende sanitarie pubbliche Extraregione </t>
  </si>
  <si>
    <t>PDA220</t>
  </si>
  <si>
    <t xml:space="preserve">                       D.V.1.f) Debiti v/Aziende sanitarie pubbliche della Regione - per altre prestazioni</t>
  </si>
  <si>
    <t>PDA210</t>
  </si>
  <si>
    <t xml:space="preserve">                       D.V.1.e) Debiti v/Aziende sanitarie pubbliche della Regione - per mobilità non in compensazione</t>
  </si>
  <si>
    <t>PDA200</t>
  </si>
  <si>
    <t xml:space="preserve">                       D.V.1.d) Debiti v/Aziende sanitarie pubbliche della Regione - per mobilità in compensazione</t>
  </si>
  <si>
    <t>PDA190</t>
  </si>
  <si>
    <t xml:space="preserve">                       D.V.1.c) Debiti v/Aziende sanitarie pubbliche della Regione - per finanziamento sanitario
                       aggiuntivo corrente extra LEA</t>
  </si>
  <si>
    <t>PDA180</t>
  </si>
  <si>
    <t xml:space="preserve">                       D.V.1.b) Debiti v/Aziende sanitarie pubbliche della Regione - per finanziamento sanitario
                       aggiuntivo corrente LEA</t>
  </si>
  <si>
    <t>PDA170</t>
  </si>
  <si>
    <t xml:space="preserve">                       D.V.1.a) Debiti v/Aziende sanitarie pubbliche della Regione - per quota FSR</t>
  </si>
  <si>
    <t>PDA160</t>
  </si>
  <si>
    <t xml:space="preserve">           D.V.1) Debiti v/Aziende sanitarie pubbliche della Regione</t>
  </si>
  <si>
    <t>PDA150</t>
  </si>
  <si>
    <t xml:space="preserve">     D.V) DEBITI V/AZIENDE SANITARIE PUBBLICHE</t>
  </si>
  <si>
    <t>PDA140</t>
  </si>
  <si>
    <t xml:space="preserve">     D.IV) DEBITI V/COMUNI</t>
  </si>
  <si>
    <t>PDA130</t>
  </si>
  <si>
    <t xml:space="preserve">           D.III.5) Altri debiti v/Regione o Provincia Autonoma</t>
  </si>
  <si>
    <t>PDA120</t>
  </si>
  <si>
    <t xml:space="preserve">           D.III.4) Acconto quota FSR da Regione o Provincia Autonoma</t>
  </si>
  <si>
    <t>PDA110</t>
  </si>
  <si>
    <t xml:space="preserve">           D.III.3) Debiti v/Regione o Provincia Autonoma per mobilità passiva extraregionale</t>
  </si>
  <si>
    <t>PDA100</t>
  </si>
  <si>
    <t xml:space="preserve">           D.III.2) Debiti v/Regione o Provincia Autonoma per mobilità passiva intraregionale</t>
  </si>
  <si>
    <t>PDA090</t>
  </si>
  <si>
    <t xml:space="preserve">           D.III.1) Debiti v/Regione o Provincia Autonoma per finanziamenti</t>
  </si>
  <si>
    <t>PDA080</t>
  </si>
  <si>
    <t xml:space="preserve">     D.III) DEBITI V/REGIONE O PROVINCIA AUTONOMA</t>
  </si>
  <si>
    <t>PDA070</t>
  </si>
  <si>
    <t xml:space="preserve">           D.II.5) Altri debiti v/Stato</t>
  </si>
  <si>
    <t>PDA060</t>
  </si>
  <si>
    <t xml:space="preserve">           D.II.4) Debiti v/Stato per restituzione finanziamenti - per ricerca</t>
  </si>
  <si>
    <t>PDA050</t>
  </si>
  <si>
    <t xml:space="preserve">           D.II.3) Acconto quota FSR v/Stato</t>
  </si>
  <si>
    <t>PDA040</t>
  </si>
  <si>
    <t xml:space="preserve">           D.II.2) Debiti v/Stato per mobilità passiva internazionale</t>
  </si>
  <si>
    <t>PDA030</t>
  </si>
  <si>
    <t xml:space="preserve">           D.II.1) Debiti v/Stato per mobilità passiva extraregionale</t>
  </si>
  <si>
    <t>PDA020</t>
  </si>
  <si>
    <t xml:space="preserve">     D.II) DEBITI V/STATO</t>
  </si>
  <si>
    <t>PDA010</t>
  </si>
  <si>
    <t xml:space="preserve">     D.I) DEBITI PER MUTUI PASSIVI</t>
  </si>
  <si>
    <t>PDA000</t>
  </si>
  <si>
    <t>D)  DEBITI</t>
  </si>
  <si>
    <t>PDZ999</t>
  </si>
  <si>
    <t xml:space="preserve">     C.II)  FONDO PER TRATTAMENTO DI FINE RAPPORTO DIPENDENTI</t>
  </si>
  <si>
    <t>PCA010</t>
  </si>
  <si>
    <t xml:space="preserve">     C.I)  FONDO PER PREMI OPEROSITA' MEDICI SUMAI</t>
  </si>
  <si>
    <t>PCA000</t>
  </si>
  <si>
    <t>C)  TRATTAMENTO FINE RAPPORTO</t>
  </si>
  <si>
    <t>PCZ999</t>
  </si>
  <si>
    <t xml:space="preserve">           B.V.3) Altri fondi per oneri e spese</t>
  </si>
  <si>
    <t>PBA260</t>
  </si>
  <si>
    <t xml:space="preserve">                       B.V.2.c) Fondo rinnovi convenzioni medici Sumai</t>
  </si>
  <si>
    <t>PBA250</t>
  </si>
  <si>
    <t xml:space="preserve">                       B.V.2.b) Fondo rinnovi convenzioni MMG/PLS/MCA</t>
  </si>
  <si>
    <t>PBA240</t>
  </si>
  <si>
    <t xml:space="preserve">                       B.V.2.a) Fondo rinnovi contrattuali personale dipendente </t>
  </si>
  <si>
    <t>PBA230</t>
  </si>
  <si>
    <t xml:space="preserve">           B.V.2) Fondi rinnovi contrattuali</t>
  </si>
  <si>
    <t>PBA220</t>
  </si>
  <si>
    <t xml:space="preserve">           B.V.1) Fondi integrativi pensione</t>
  </si>
  <si>
    <t>PBA210</t>
  </si>
  <si>
    <t xml:space="preserve">     B.V)  ALTRI FONDI PER ONERI E SPESE</t>
  </si>
  <si>
    <t>PBA200</t>
  </si>
  <si>
    <t xml:space="preserve">           B.IV.4) Quote inutilizzate contributi vincolati da privati</t>
  </si>
  <si>
    <t>PBA190</t>
  </si>
  <si>
    <t xml:space="preserve">           B.IV.3) Quote inutilizzate contributi per ricerca</t>
  </si>
  <si>
    <t>PBA180</t>
  </si>
  <si>
    <t xml:space="preserve">           B.IV.2) Quote inutilizzate contributi vincolati da soggetti pubblici (extra fondo)</t>
  </si>
  <si>
    <t>PBA170</t>
  </si>
  <si>
    <t xml:space="preserve">           B.IV.1) Quote inutilizzate contributi da Regione o Prov. Aut. per quota F.S. vincolato</t>
  </si>
  <si>
    <t>PBA160</t>
  </si>
  <si>
    <t xml:space="preserve">     B.IV) QUOTE INUTILIZZATE CONTRIBUTI</t>
  </si>
  <si>
    <t>PBA150</t>
  </si>
  <si>
    <t xml:space="preserve">           B.III.7) Fondo finanziamento per investimenti</t>
  </si>
  <si>
    <t>PBA140</t>
  </si>
  <si>
    <t xml:space="preserve">           B.III.6) Fondo finanziamento per ricerca</t>
  </si>
  <si>
    <t>PBA130</t>
  </si>
  <si>
    <t xml:space="preserve">           B.III.5) Fondo finanziamento sanitario aggiuntivo corrente extra LEA</t>
  </si>
  <si>
    <t>PBA120</t>
  </si>
  <si>
    <t xml:space="preserve">           B.III.4) Fondo finanziamento sanitario aggiuntivo corrente LEA</t>
  </si>
  <si>
    <t>PBA110</t>
  </si>
  <si>
    <t xml:space="preserve">           B.III.3) Fondo per ripiano disavanzi pregressi</t>
  </si>
  <si>
    <t>PBA100</t>
  </si>
  <si>
    <t xml:space="preserve">           B.III.2) FSR vincolato da distribuire</t>
  </si>
  <si>
    <t>PBA090</t>
  </si>
  <si>
    <t xml:space="preserve">           B.III.1) FSR indistinto da distribuire</t>
  </si>
  <si>
    <t>PBA080</t>
  </si>
  <si>
    <t xml:space="preserve">     B.III) FONDI DA DISTRIBUIRE</t>
  </si>
  <si>
    <t>PBA070</t>
  </si>
  <si>
    <t xml:space="preserve">           B.II.5) Altri fondi rischi</t>
  </si>
  <si>
    <t>PBA060</t>
  </si>
  <si>
    <t xml:space="preserve">           B.II.4) Fondo rischi per copertura diretta dei rischi (autoassicurazione)</t>
  </si>
  <si>
    <t>PBA050</t>
  </si>
  <si>
    <t xml:space="preserve">           B.II.3) Fondo rischi connessi all'acquisto di prestazioni sanitarie da privato</t>
  </si>
  <si>
    <t>PBA040</t>
  </si>
  <si>
    <t xml:space="preserve">           B.II.2) Fondo rischi per contenzioso personale dipendente</t>
  </si>
  <si>
    <t>PBA030</t>
  </si>
  <si>
    <t xml:space="preserve">           B.II.1) Fondo rischi per cause civili ed oneri processuali</t>
  </si>
  <si>
    <t>PBA020</t>
  </si>
  <si>
    <t xml:space="preserve">     B.II)  FONDI PER RISCHI</t>
  </si>
  <si>
    <t>PBA010</t>
  </si>
  <si>
    <t xml:space="preserve">     B.I)  FONDI PER IMPOSTE, ANCHE DIFFERITE</t>
  </si>
  <si>
    <t>PBA000</t>
  </si>
  <si>
    <t>B)  FONDI PER RISCHI E ONERI</t>
  </si>
  <si>
    <t>PBZ999</t>
  </si>
  <si>
    <t xml:space="preserve">     A.VII) UTILE (PERDITA) D'ESERCIZIO</t>
  </si>
  <si>
    <t>PAA220</t>
  </si>
  <si>
    <t xml:space="preserve">     A.VI) UTILI (PERDITE) PORTATI A NUOVO</t>
  </si>
  <si>
    <t>PAA210</t>
  </si>
  <si>
    <t xml:space="preserve">            A.V.3) Altro</t>
  </si>
  <si>
    <t>PAA200</t>
  </si>
  <si>
    <r>
      <t xml:space="preserve">            A.V.2) Contributi per ricostituzione risorse da investimenti esercizi precedenti</t>
    </r>
    <r>
      <rPr>
        <b/>
        <i/>
        <strike/>
        <sz val="10"/>
        <rFont val="Tahoma"/>
        <family val="2"/>
      </rPr>
      <t/>
    </r>
  </si>
  <si>
    <t>PAA190</t>
  </si>
  <si>
    <t xml:space="preserve">            A.V.1) Contributi per copertura debiti al 31/12/2005</t>
  </si>
  <si>
    <t>PAA180</t>
  </si>
  <si>
    <t xml:space="preserve">     A.V) CONTRIBUTI PER RIPIANO PERDITE</t>
  </si>
  <si>
    <t>PAA170</t>
  </si>
  <si>
    <t xml:space="preserve">            A.IV.5) Riserve diverse</t>
  </si>
  <si>
    <t>PAA160</t>
  </si>
  <si>
    <t xml:space="preserve">            A.IV.4) Riserve da utili di esercizio destinati ad investimenti</t>
  </si>
  <si>
    <t>PAA150</t>
  </si>
  <si>
    <t xml:space="preserve">            A.IV.3) Contributi da reinvestire</t>
  </si>
  <si>
    <t>PAA140</t>
  </si>
  <si>
    <t xml:space="preserve">            A.IV.2) Riserve da plusvalenze da reinvestire</t>
  </si>
  <si>
    <t>PAA130</t>
  </si>
  <si>
    <t xml:space="preserve">            A.IV.1) Riserve da rivalutazioni</t>
  </si>
  <si>
    <t>PAA120</t>
  </si>
  <si>
    <t xml:space="preserve">     A.IV) ALTRE RISERVE</t>
  </si>
  <si>
    <t>PAA110</t>
  </si>
  <si>
    <t xml:space="preserve">     A.III) RISERVE DA DONAZIONI E LASCITI VINCOLATI AD INVESTIMENTI</t>
  </si>
  <si>
    <t>PAA100</t>
  </si>
  <si>
    <t xml:space="preserve">            A.II.5) Finanziamenti per investimenti da rettifica contributi in conto esercizio</t>
  </si>
  <si>
    <t>PAA090</t>
  </si>
  <si>
    <t xml:space="preserve">            A.II.4) Finanziamenti da altri soggetti pubblici per investimenti</t>
  </si>
  <si>
    <t>PAA080</t>
  </si>
  <si>
    <t xml:space="preserve">            A.II.3) Finanziamenti da Regione per investimenti</t>
  </si>
  <si>
    <t>PAA070</t>
  </si>
  <si>
    <t xml:space="preserve">                       A.II.2.c) Finanziamenti da Stato per investimenti - altro</t>
  </si>
  <si>
    <t>PAA060</t>
  </si>
  <si>
    <t xml:space="preserve">                       A.II.2.b) Finanziamenti da Stato per investimenti - ricerca</t>
  </si>
  <si>
    <t>PAA050</t>
  </si>
  <si>
    <t xml:space="preserve">                       A.II.2.a) Finanziamenti da Stato per investimenti - ex art. 20 legge 67/88</t>
  </si>
  <si>
    <t>PAA040</t>
  </si>
  <si>
    <t xml:space="preserve">            A.II.2) Finanziamenti da Stato per investimenti</t>
  </si>
  <si>
    <t>PAA030</t>
  </si>
  <si>
    <t xml:space="preserve">            A.II.1) Finanziamenti per beni di prima dotazione</t>
  </si>
  <si>
    <t>PAA020</t>
  </si>
  <si>
    <t xml:space="preserve">     A.II) FINANZIAMENTI PER INVESTIMENTI</t>
  </si>
  <si>
    <t>PAA010</t>
  </si>
  <si>
    <t xml:space="preserve">     A.I) FONDO DI DOTAZIONE</t>
  </si>
  <si>
    <t>PAA000</t>
  </si>
  <si>
    <t>A)  PATRIMONIO NETTO</t>
  </si>
  <si>
    <t>PAZ999</t>
  </si>
  <si>
    <t>401 1 101</t>
  </si>
  <si>
    <t xml:space="preserve">Contributi da Regione per quota F.S.R. indistinto </t>
  </si>
  <si>
    <t>401 1 201</t>
  </si>
  <si>
    <t>contributi da Regione per quota F.S.R. vincolato</t>
  </si>
  <si>
    <t>401 2 101</t>
  </si>
  <si>
    <t xml:space="preserve"> Contributi da Regione (extra fondo)  vincolati</t>
  </si>
  <si>
    <t>401 2 102</t>
  </si>
  <si>
    <t xml:space="preserve"> Contributi da altri enti pubblici (extra  fondo) vincolati</t>
  </si>
  <si>
    <t>401 2 103</t>
  </si>
  <si>
    <t>Contributi da Asp/Asl/Ao/Irccs/Policlinici (extra fondo) vincolati</t>
  </si>
  <si>
    <t>401 2 104</t>
  </si>
  <si>
    <t>Contributi c/esercizio (extra fondo) per  ricerca corrente</t>
  </si>
  <si>
    <t>401 2 105</t>
  </si>
  <si>
    <t>Contributi c/esercizio (extra fondo) per  ricerca finalizzata</t>
  </si>
  <si>
    <t>401 2 201</t>
  </si>
  <si>
    <t xml:space="preserve">Contributi da Regione (extra fondo) - Altro </t>
  </si>
  <si>
    <t>401 2 202</t>
  </si>
  <si>
    <t xml:space="preserve"> Contributi da altri enti pubblici (extra fondo) - Altro</t>
  </si>
  <si>
    <t>401 2 203</t>
  </si>
  <si>
    <t xml:space="preserve"> Contributi da Asp/Asl/Ao/Irccs/Policlinici ( extra fondo) - Altro</t>
  </si>
  <si>
    <t>401 3 101</t>
  </si>
  <si>
    <t xml:space="preserve"> Contributi c/esercizio da enti privati </t>
  </si>
  <si>
    <t>402 1 101</t>
  </si>
  <si>
    <t>utilizzo quota fondo vincolata esercizi precedenti-obiettivi di piano</t>
  </si>
  <si>
    <t>402 1 102</t>
  </si>
  <si>
    <t xml:space="preserve"> Prestazioni di ricovero da privati  accreditati ad Assistiti di ASP/ASL Regione</t>
  </si>
  <si>
    <t>402 1 103</t>
  </si>
  <si>
    <t>Prestazioni di specialistica ambulatoriale  ad Assistiti di ASP/ASL Regione</t>
  </si>
  <si>
    <t>402 1 104</t>
  </si>
  <si>
    <t>Utilizzo quota fondo vincolato extrafondo</t>
  </si>
  <si>
    <t>402 1 105</t>
  </si>
  <si>
    <t>Utilizzo fondi per quote inutilizzate per ricerca</t>
  </si>
  <si>
    <t>402 1 106</t>
  </si>
  <si>
    <t xml:space="preserve">Prestazioni di File F - Regione </t>
  </si>
  <si>
    <t>402 1 107</t>
  </si>
  <si>
    <t>Prestazioni servizi MMG, PLS, Contin. Assistenziale - Regione</t>
  </si>
  <si>
    <t>402 1 108</t>
  </si>
  <si>
    <t>Prestazioni servizi farmaceutica convenzionata - Regione</t>
  </si>
  <si>
    <t>402 1 109</t>
  </si>
  <si>
    <t>Prestazioni di specialistica ambulatoriale da privati- case di cura</t>
  </si>
  <si>
    <t>402 1 110</t>
  </si>
  <si>
    <t>Prestazioni trasporto ambulanze ed elisoccorso - Regione</t>
  </si>
  <si>
    <t>402 1 111</t>
  </si>
  <si>
    <t>Cessione, Farmaci, emoderivati ed  emocomponenti - aziende regionali</t>
  </si>
  <si>
    <t>402 1 112</t>
  </si>
  <si>
    <t xml:space="preserve">Altre prestazioni sanitarie - asl Regione </t>
  </si>
  <si>
    <t>402 1 201</t>
  </si>
  <si>
    <t xml:space="preserve"> Ricavi per prestaz. sanitarie e  sociosanitarie erogate ad altri soggetti pubblici della Regione</t>
  </si>
  <si>
    <t>402 1 301</t>
  </si>
  <si>
    <t xml:space="preserve"> Prestazioni di ricovero - Extraregione </t>
  </si>
  <si>
    <t>402 1 302</t>
  </si>
  <si>
    <t xml:space="preserve">Prestazioni di specialistica ambulatoriale Extraregione </t>
  </si>
  <si>
    <t>402 1 303</t>
  </si>
  <si>
    <t xml:space="preserve"> Prestazioni di psichiatria residenziale e semiresidenziale - Extraregione</t>
  </si>
  <si>
    <t>402 1 304</t>
  </si>
  <si>
    <t xml:space="preserve">Prestazioni di File F - Extraregione </t>
  </si>
  <si>
    <t>402 1 305</t>
  </si>
  <si>
    <t>Prestazioni servizi MMG, PLS, Contin. Assistenziale - Extraregione</t>
  </si>
  <si>
    <t>402 1 306</t>
  </si>
  <si>
    <t>Prestazioni servizi farmaceutica convenzionata - Extraregione</t>
  </si>
  <si>
    <t>402 1 307</t>
  </si>
  <si>
    <t xml:space="preserve">Prestazioni termali - Extraregione </t>
  </si>
  <si>
    <t>402 1 308</t>
  </si>
  <si>
    <t>Prestazioni trasporto ambulanze ed elisoccorso - Extraregione</t>
  </si>
  <si>
    <t>402 1 309</t>
  </si>
  <si>
    <t xml:space="preserve">Altre prestazioni sanitarie - Extraregione </t>
  </si>
  <si>
    <t>402 1 310</t>
  </si>
  <si>
    <t>Prestazioni di assistenza riabilitativa non soggette a compensazione Extraregione</t>
  </si>
  <si>
    <t>402 1 311</t>
  </si>
  <si>
    <t xml:space="preserve"> Altre prestazioni sanitarie e socio-sanitarie non soggette a compensazione Extraregione</t>
  </si>
  <si>
    <t>402 1 312</t>
  </si>
  <si>
    <t>402 1 401</t>
  </si>
  <si>
    <t xml:space="preserve"> Prestazioni di ricovero da priv. extraregione in compensazione (mobilità attiva)</t>
  </si>
  <si>
    <t>402 1 402</t>
  </si>
  <si>
    <t xml:space="preserve"> Prestazioni di ambulatoriali da priv. extraregione in compensazione (mobilità attiva)</t>
  </si>
  <si>
    <t>402 1 403</t>
  </si>
  <si>
    <t>Prestazioni di File F da priv. extraregione in compensazione (mobilità attiva)</t>
  </si>
  <si>
    <t>402 1 404</t>
  </si>
  <si>
    <t>Altre prestazioni sanitarie erogate da privati v/residenti extraregione in compensazione (mobilità attiva)</t>
  </si>
  <si>
    <t>402 1 501</t>
  </si>
  <si>
    <t xml:space="preserve"> Proventi per rilascio certificazioni  sanitarie e prest stranieri</t>
  </si>
  <si>
    <t>402 1 502</t>
  </si>
  <si>
    <t xml:space="preserve"> Proventi per cessione sangue ed emoderivati </t>
  </si>
  <si>
    <t>402 1 503</t>
  </si>
  <si>
    <t xml:space="preserve"> Proventi per sperimentazioni cliniche e farmacologiche</t>
  </si>
  <si>
    <t>402 1 601</t>
  </si>
  <si>
    <t xml:space="preserve"> Ricavi per prestazioni sanitarie in regime di ricovero in intramoenia - (ALPI)</t>
  </si>
  <si>
    <t>402 1 602</t>
  </si>
  <si>
    <t xml:space="preserve">Ricavi per prestazioni sanitarie specialistiche ambulatoriali in intramoenia (ALPI) presso spazi interni all'Azienda </t>
  </si>
  <si>
    <t>402 1 603</t>
  </si>
  <si>
    <t>Ricavi per prestazioni sanitarie specialistiche ambulatoriali in intramoenia- presso spazi esterni all'Azienda (ALPI  allargata)</t>
  </si>
  <si>
    <t>402 1 604</t>
  </si>
  <si>
    <t xml:space="preserve"> Ricavi per prestazioni sanitarie di sanità pubblica in intramoenia - (ALPI)</t>
  </si>
  <si>
    <t>402 1 605</t>
  </si>
  <si>
    <t xml:space="preserve"> Ricavi per prestazioni sanitarie intramoenia - Consulenze</t>
  </si>
  <si>
    <t>402 1 606</t>
  </si>
  <si>
    <t xml:space="preserve"> Ricavi per prestazioni sanitarie intramoenia - Consulenze vs. Asp/Asl - Ao,Irccs e Policlinici della Regione</t>
  </si>
  <si>
    <t>402 1 607</t>
  </si>
  <si>
    <t xml:space="preserve"> Ricavi per prestazioni sanitarie - Case di cura</t>
  </si>
  <si>
    <t>402 1 608</t>
  </si>
  <si>
    <t xml:space="preserve"> Ricavi per prestazioni sanitarie intramoenia - Altro (Asp/Asl - Ao, Irccs e Policlinici della Regione)</t>
  </si>
  <si>
    <t>402 2 101</t>
  </si>
  <si>
    <t xml:space="preserve"> Ricavi per consulenze in applicazione della normativa in materia di sicurezza nei luoghi di lavoro</t>
  </si>
  <si>
    <t>402 2 102</t>
  </si>
  <si>
    <t xml:space="preserve"> Ricavi per consulenze, certificazioni e attestazioni non sanitarie</t>
  </si>
  <si>
    <t>402 2 103</t>
  </si>
  <si>
    <t>plasma da compensare Piano sangue</t>
  </si>
  <si>
    <t>402 2 104</t>
  </si>
  <si>
    <t>Ricavi per pareri comitato etico su proposte di sperimentazioni cliniche e farmacologiche</t>
  </si>
  <si>
    <t>402 3  101</t>
  </si>
  <si>
    <t xml:space="preserve"> Fitti attivi </t>
  </si>
  <si>
    <t>402 3  102</t>
  </si>
  <si>
    <t xml:space="preserve">Altri proventi non sanitari </t>
  </si>
  <si>
    <t>402 3 201</t>
  </si>
  <si>
    <t xml:space="preserve"> Proventi per servizio mensa a terzi </t>
  </si>
  <si>
    <t>402 3 202</t>
  </si>
  <si>
    <t xml:space="preserve"> Proventi per concessione spazi interni </t>
  </si>
  <si>
    <t>402 3 203</t>
  </si>
  <si>
    <t xml:space="preserve">Proventi per sponsorizzazioni </t>
  </si>
  <si>
    <t>402 3 204</t>
  </si>
  <si>
    <t xml:space="preserve"> Proventi per corsi di formazione da ASP/AO regione</t>
  </si>
  <si>
    <t>403 1 101</t>
  </si>
  <si>
    <t xml:space="preserve"> Rimborsi assicurativi </t>
  </si>
  <si>
    <t>403 2 101</t>
  </si>
  <si>
    <t xml:space="preserve"> Rimborso degli oneri stipendiali del personale sanitario dipendente dell'azienda in posizione di comando in Asp/Asl-AO, IRCCS, Policlinici della Regione</t>
  </si>
  <si>
    <t>403 2 102</t>
  </si>
  <si>
    <t xml:space="preserve"> Rimborsi per acquisto beni da parte di Asp/Asl-AO, IRCCS, Policlinici della Regione</t>
  </si>
  <si>
    <t>403 2 103</t>
  </si>
  <si>
    <t>Altri concorsi, recuperi e rimborsi per attività tipiche v/Asp/Asl-AO, IRCCS, Policlinici della Regione</t>
  </si>
  <si>
    <t>403 2 201</t>
  </si>
  <si>
    <t xml:space="preserve"> Rimborso degli oneri stipendiali del personale dipendente dell'azienda in posizione di comando v/altri Enti Pubblici</t>
  </si>
  <si>
    <t>403 2 202</t>
  </si>
  <si>
    <t>Rimborsi per acquisto beni v/altri Enti Pubblici</t>
  </si>
  <si>
    <t>403 2 203</t>
  </si>
  <si>
    <t>Altri concorsi, recuperi e rimborsi per attività tipiche v/Altri Enti Pubblici</t>
  </si>
  <si>
    <t>403 2 301</t>
  </si>
  <si>
    <t xml:space="preserve"> Rimborso degli oneri stipendiali del personale dell'azienda in posizione di comando v/Regione</t>
  </si>
  <si>
    <t>403 2 302</t>
  </si>
  <si>
    <t xml:space="preserve"> Altri concorsi, recuperi e rimborsi per attività tipiche v/Regione</t>
  </si>
  <si>
    <t>403 2 401</t>
  </si>
  <si>
    <t>403 2 402</t>
  </si>
  <si>
    <t xml:space="preserve"> Rimborsi per servizio mensa a dipendenti </t>
  </si>
  <si>
    <t>403 2 403</t>
  </si>
  <si>
    <t xml:space="preserve"> Altri rimborsi da dipendenti </t>
  </si>
  <si>
    <t>403 2 404</t>
  </si>
  <si>
    <t xml:space="preserve">Altri concorsi, recuperi e rimborsi v/privati </t>
  </si>
  <si>
    <t>404 1 101</t>
  </si>
  <si>
    <t>Compartecipazione alla spesa per prestazioni sanitarie- Ticket sulle prestazioni sanitarie</t>
  </si>
  <si>
    <t>404 2 101</t>
  </si>
  <si>
    <t>Compartecipazione alla spesa per prestazioni sanitarie - Ticket sul pronto soccorso</t>
  </si>
  <si>
    <t>404 3 101</t>
  </si>
  <si>
    <t>Ricavi per prestazioni sanitarie erogati a privati(Ticket) Altro</t>
  </si>
  <si>
    <t>405 1 101</t>
  </si>
  <si>
    <t>Costi capitalizzati da utilizzo finanziamenti per investimenti da Regione</t>
  </si>
  <si>
    <t>405 1 201</t>
  </si>
  <si>
    <t xml:space="preserve"> Costi capitalizzati da utilizzo  finanziamenti per investimenti dallo Stato</t>
  </si>
  <si>
    <t>405 1 301</t>
  </si>
  <si>
    <t xml:space="preserve"> Costi capitalizzati  all'esercizio dei contributi in c/ esercizio FSR destinati ad investimenti</t>
  </si>
  <si>
    <t>405 2 101</t>
  </si>
  <si>
    <t>QUOTA IMPUATATA ALL'ESECIZIO PER CONTRIBUTI DESTINATI AD INVESTIMENTI</t>
  </si>
  <si>
    <t>406 1 101</t>
  </si>
  <si>
    <t xml:space="preserve"> Rimanenze finali di Prodotti Farmaceutici </t>
  </si>
  <si>
    <t>406 1 201</t>
  </si>
  <si>
    <t xml:space="preserve"> Rimanenze finali di Emoderivati </t>
  </si>
  <si>
    <t>406 1 301</t>
  </si>
  <si>
    <t xml:space="preserve"> Rimanenze finali di Ossigeno</t>
  </si>
  <si>
    <t>406 1 401</t>
  </si>
  <si>
    <t xml:space="preserve"> Rimanenze finali di Prodotti dietetici </t>
  </si>
  <si>
    <t>406 1 501</t>
  </si>
  <si>
    <t xml:space="preserve"> Rimanenze finali di Materiali per profilassi (vaccini)</t>
  </si>
  <si>
    <t>406 1 601</t>
  </si>
  <si>
    <t>406 1 701</t>
  </si>
  <si>
    <t>DISPOSITIVI MEDICI IMPIANTABILI ATTIVI</t>
  </si>
  <si>
    <t>406 1 702</t>
  </si>
  <si>
    <t>dispositivi medici in vitro</t>
  </si>
  <si>
    <t>406 1 801</t>
  </si>
  <si>
    <t xml:space="preserve"> Rimanenze finali di Presidi chirurgici e materiali sanitari</t>
  </si>
  <si>
    <t>406 1 901</t>
  </si>
  <si>
    <t xml:space="preserve"> Rimanenze finali di Materiali protesici </t>
  </si>
  <si>
    <t>406 1 1001</t>
  </si>
  <si>
    <t xml:space="preserve"> Rimanenze finali di Materiali per emodialisi</t>
  </si>
  <si>
    <t>406 1 1101</t>
  </si>
  <si>
    <t>Rimanenze finali di Farmaci per uso veterinario</t>
  </si>
  <si>
    <t>406 1 1102</t>
  </si>
  <si>
    <t>406 1 1201</t>
  </si>
  <si>
    <t xml:space="preserve">Rimanenze finali di Sangue ed emocomponenti </t>
  </si>
  <si>
    <t>406 1 1203</t>
  </si>
  <si>
    <t xml:space="preserve"> Rimanenze finali di altri beni sanitari</t>
  </si>
  <si>
    <t>406 2 101</t>
  </si>
  <si>
    <t xml:space="preserve">Rimanenze finali di Prodotti alimentari </t>
  </si>
  <si>
    <t>406 2 102</t>
  </si>
  <si>
    <t>Rimanenze finali di Materiali di guardaroba, di pulizia e di convivenza in genere</t>
  </si>
  <si>
    <t>406 2 103</t>
  </si>
  <si>
    <t xml:space="preserve"> Rimanenze finali di Combustibili, carburanti e lubrificanti</t>
  </si>
  <si>
    <t>406 2 104</t>
  </si>
  <si>
    <t xml:space="preserve"> Rimanenze finali di Supporti informatici e Cancelleria e stampanti</t>
  </si>
  <si>
    <t>406 2 105</t>
  </si>
  <si>
    <t>Rimanenze finali di Materiale tecnico  strumentale per manutenzioni e riparazioni</t>
  </si>
  <si>
    <t>406 2 106</t>
  </si>
  <si>
    <t xml:space="preserve">Rimanenze finali di Altri beni non sanitari </t>
  </si>
  <si>
    <t>501 1 101</t>
  </si>
  <si>
    <t>MEDICINALI AIC (SENZA VACCINI ED EMODERIVATI)</t>
  </si>
  <si>
    <t>501 1 102</t>
  </si>
  <si>
    <t>MEDICINALI NO AIC (ossigeno e gas medicali)</t>
  </si>
  <si>
    <t>501 1 201</t>
  </si>
  <si>
    <t>Emoderivati DI PROD. REGIONALE</t>
  </si>
  <si>
    <t>501 1 401</t>
  </si>
  <si>
    <t xml:space="preserve"> Prodotti dietetici </t>
  </si>
  <si>
    <t>501 1 501</t>
  </si>
  <si>
    <t xml:space="preserve"> Materiali per la profilassi (vaccini) </t>
  </si>
  <si>
    <t>501 1 601</t>
  </si>
  <si>
    <t xml:space="preserve"> prodotti chimici </t>
  </si>
  <si>
    <t>501 1 701</t>
  </si>
  <si>
    <t xml:space="preserve"> Mezzi di contrasto </t>
  </si>
  <si>
    <t>501 1 702</t>
  </si>
  <si>
    <t>Altri Materiali diagnostici, lastre RX, carta per ECG, ECG, etc.</t>
  </si>
  <si>
    <t>501 1 801</t>
  </si>
  <si>
    <t>DISPOSITIVI MEDICI</t>
  </si>
  <si>
    <t>501 1 802</t>
  </si>
  <si>
    <t>501 1 803</t>
  </si>
  <si>
    <t>DISPOSITIVI MEDICO DIAGNOSTICI IN VITRO (IVD)</t>
  </si>
  <si>
    <t>501 1 901</t>
  </si>
  <si>
    <t>Materiali protesici</t>
  </si>
  <si>
    <t>501 1 1001</t>
  </si>
  <si>
    <t xml:space="preserve">Materiali per emodialisi </t>
  </si>
  <si>
    <t>501 1 1101</t>
  </si>
  <si>
    <t>affari generali sangue</t>
  </si>
  <si>
    <t>501 1 1102</t>
  </si>
  <si>
    <t>Altri Materiali e Prodotti per uso veterinario</t>
  </si>
  <si>
    <t>501 1 1201</t>
  </si>
  <si>
    <t xml:space="preserve"> Sangue ed emocomponenti </t>
  </si>
  <si>
    <t>501 1 1202</t>
  </si>
  <si>
    <t xml:space="preserve"> Sangue ed emocomponenti erogati a pazienti cronici in regime DH</t>
  </si>
  <si>
    <t>501 1 1203</t>
  </si>
  <si>
    <t xml:space="preserve">Altri beni sanitari  </t>
  </si>
  <si>
    <t>501 1 1204</t>
  </si>
  <si>
    <t xml:space="preserve">Altri beni e prodotti sanitari </t>
  </si>
  <si>
    <t>502 1 1205</t>
  </si>
  <si>
    <t>Altri beni e prodotti sanitari OBPN</t>
  </si>
  <si>
    <t>501 1 1301</t>
  </si>
  <si>
    <t xml:space="preserve"> Beni e prodotti sanitari da Asp/Asl-AO, IRCCS, Policlinici della Regione</t>
  </si>
  <si>
    <t>501 2 101</t>
  </si>
  <si>
    <t xml:space="preserve">Prodotti alimentari </t>
  </si>
  <si>
    <t>501 2 102</t>
  </si>
  <si>
    <t xml:space="preserve"> Materiali di guardaroba, di pulizia e di convivenza in genere</t>
  </si>
  <si>
    <t>501 2 103</t>
  </si>
  <si>
    <t xml:space="preserve">Combustibili, carburanti e lubrificanti </t>
  </si>
  <si>
    <t>501 2 104</t>
  </si>
  <si>
    <t xml:space="preserve"> Supporti informatici e cancelleria </t>
  </si>
  <si>
    <t>501 2 105</t>
  </si>
  <si>
    <t xml:space="preserve">Materiale tecnico strumentale per manutenzioni e riparazioni </t>
  </si>
  <si>
    <t>501 2 106</t>
  </si>
  <si>
    <t xml:space="preserve">materiale economale </t>
  </si>
  <si>
    <t>501 2 108</t>
  </si>
  <si>
    <t>spese generali OBPN</t>
  </si>
  <si>
    <t>501 2 107</t>
  </si>
  <si>
    <t xml:space="preserve"> Beni non sanitari OBPN</t>
  </si>
  <si>
    <t>502 1 101</t>
  </si>
  <si>
    <t xml:space="preserve">Spese per assistenza MMG da convenzione </t>
  </si>
  <si>
    <t>502 1 102</t>
  </si>
  <si>
    <t xml:space="preserve">Spese per assistenza PLS da convenzione </t>
  </si>
  <si>
    <t>502 1 103</t>
  </si>
  <si>
    <t xml:space="preserve"> Spese per assistenza Continuità assistenziale da convenzione</t>
  </si>
  <si>
    <t>502 1 104</t>
  </si>
  <si>
    <t>Altro (medicina dei servizi, psicologi, ecc) da convenzione</t>
  </si>
  <si>
    <t>502 1 105</t>
  </si>
  <si>
    <t>Acquisti servizi medicina di base da pubblico (Asp/Asl-AO, IRCCS, Policlinici della Regione) - Mobilità intraregionale</t>
  </si>
  <si>
    <t>502 1 106</t>
  </si>
  <si>
    <t xml:space="preserve"> Acquisti servizi medicina di base da pubblico (Asp/Asl-AO, IRCCS, Policlinici Extra Regione)</t>
  </si>
  <si>
    <t>502 1 201</t>
  </si>
  <si>
    <t>costi per assistenza farmaceutica- da convenzione</t>
  </si>
  <si>
    <t>502 1 202</t>
  </si>
  <si>
    <t xml:space="preserve">contributi per farmacie rurali </t>
  </si>
  <si>
    <t>502 1 203</t>
  </si>
  <si>
    <t>oneri contributivi ENPAF-farmaceutica da convenzione</t>
  </si>
  <si>
    <t>502 1 204</t>
  </si>
  <si>
    <t xml:space="preserve"> acquisti farmaceutica da pubblico (Asp/Asl-AO, IRCCS, Policlinici della Regione)- Mobilità intraregionale</t>
  </si>
  <si>
    <t>502 1 205</t>
  </si>
  <si>
    <t xml:space="preserve"> acquisti farmaceutica da pubblico (Asp/Asl-AO, IRCCS, Policlinici extra Regione)</t>
  </si>
  <si>
    <t>502 1 301</t>
  </si>
  <si>
    <t xml:space="preserve"> Servizi sanitari per assistenza specialistica da pubblico (Asp/Asl-AO, specialistica da pubblico (Asp/Asl-AO, IRCCS, Policlinici della Regione) -</t>
  </si>
  <si>
    <t>502 1 302</t>
  </si>
  <si>
    <t>Servizi sanitari per assistenza specialistica da pubblico (altri soggetti pubbl. della Regione)</t>
  </si>
  <si>
    <t>502 1 303</t>
  </si>
  <si>
    <t xml:space="preserve"> Servizi sanitari per assistenza specialistica da pubblico (extra Regione)</t>
  </si>
  <si>
    <t>502 1 304</t>
  </si>
  <si>
    <t xml:space="preserve"> Servizi sanitari per assistenza specialistica da privato - Medici SUMAI</t>
  </si>
  <si>
    <t>502 1 305</t>
  </si>
  <si>
    <t xml:space="preserve"> Servizi sanitari per assistenza specialistica da IRCCS e Policlinici Privati</t>
  </si>
  <si>
    <t>502 1 306</t>
  </si>
  <si>
    <t>Servizi sanitari per assistenza specialistica da Ospedali Classificati Privati</t>
  </si>
  <si>
    <t>502 1 307</t>
  </si>
  <si>
    <t>Servizi sanitari per assistenza specialistica da Case di Cura Private</t>
  </si>
  <si>
    <t>502 1 308</t>
  </si>
  <si>
    <t xml:space="preserve"> Servizi sanitari per assistenza specialistica da altro privato</t>
  </si>
  <si>
    <t>502 1 309</t>
  </si>
  <si>
    <t xml:space="preserve"> Servizi sanitari per assistenza specialistica da privato per cittadini non residenti - extraregione (mobilità attiva in compensazione)</t>
  </si>
  <si>
    <t>502 1 401</t>
  </si>
  <si>
    <t xml:space="preserve"> Servizi sanitari per assistenza riabilitativa da pubblico (Asp/Asl-AO, IRCCS, Policlinici della Regione) - Mobilità intraregionale</t>
  </si>
  <si>
    <t>502 1 402</t>
  </si>
  <si>
    <t xml:space="preserve"> Servizi sanitari per assistenza riabilitativa da pubblico (altri soggetti pubbl. della Regione)</t>
  </si>
  <si>
    <t>502 1 403</t>
  </si>
  <si>
    <t>Servizi sanitari per assistenza riabilitativa da pubblico (extra Regione) non soggetta a compensazione</t>
  </si>
  <si>
    <t>502 1 404</t>
  </si>
  <si>
    <t>Servizi sanitari per assistenza specialistica da privati</t>
  </si>
  <si>
    <t>502 1 501</t>
  </si>
  <si>
    <t>assistenza integrativa da Asp/Asl della Regione Mobilità intraregionale</t>
  </si>
  <si>
    <t>502 1 502</t>
  </si>
  <si>
    <t xml:space="preserve"> assistenza protesica da Asp/Asl della Regione Mobilità intraregionale</t>
  </si>
  <si>
    <t>502 1 503</t>
  </si>
  <si>
    <t xml:space="preserve"> assistenza integrativa da pubblico (altri soggetti pubbl. della Regione)</t>
  </si>
  <si>
    <t>502 1 504</t>
  </si>
  <si>
    <t xml:space="preserve"> assistenza protesica da pubblico (altrisoggetti pubbl. della Regione)</t>
  </si>
  <si>
    <t>502 1 505</t>
  </si>
  <si>
    <t xml:space="preserve"> assistenza integrativa da pubblico (extra Regione)</t>
  </si>
  <si>
    <t>502 1 506</t>
  </si>
  <si>
    <t>assistenza protesica da pubblico (extra Regione)</t>
  </si>
  <si>
    <t>502 1 507</t>
  </si>
  <si>
    <t xml:space="preserve"> - assistenza integrativa da privato </t>
  </si>
  <si>
    <t>502 1 508</t>
  </si>
  <si>
    <t xml:space="preserve"> - assistenza protesica da privato </t>
  </si>
  <si>
    <t>502 1 601</t>
  </si>
  <si>
    <t xml:space="preserve"> Servizi sanitari per assistenza ospedaliera da pubblico (Asp/Asl-AO, IRCCS, Policlinici della Regione) - Mobilità intraregionale</t>
  </si>
  <si>
    <t>502 1 602</t>
  </si>
  <si>
    <t xml:space="preserve"> Servizi sanitari per assistenza ospedaliera- da pubblico (altri soggetti pubbl. della Regione)</t>
  </si>
  <si>
    <t>502 1 603</t>
  </si>
  <si>
    <t>Servizi sanitari per assistenza ospedaliera- da pubblico Extra Regione</t>
  </si>
  <si>
    <t>502 1 604</t>
  </si>
  <si>
    <t xml:space="preserve"> Servizi sanitari per assistenza ospedaliera da IRCCS e Policlinici Privati</t>
  </si>
  <si>
    <t>502 1 605</t>
  </si>
  <si>
    <t xml:space="preserve"> Servizi sanitari per assistenza ospedaliera da Ospedali Classificati Privati</t>
  </si>
  <si>
    <t>502 1 606</t>
  </si>
  <si>
    <t xml:space="preserve"> Servizi sanitari per assistenza ospedaliera da Case di Cura Private</t>
  </si>
  <si>
    <t>502 1 607</t>
  </si>
  <si>
    <t xml:space="preserve"> Servizi sanitari per assistenza ospedaliera da altri privati</t>
  </si>
  <si>
    <t>502 1 608</t>
  </si>
  <si>
    <t>Servizi sanitari per assistenza ospedaliera da privato per cittadini non residenti -extraregione (mobilità attiva in compensazione)</t>
  </si>
  <si>
    <t>502 1 701</t>
  </si>
  <si>
    <t>Acquisto prestazioni di psichiatria residenziale e semiresidenziale da Asp/Asl della Regione -- CTA</t>
  </si>
  <si>
    <t>502 1 702</t>
  </si>
  <si>
    <t>Acquisto prestazioni di psichiatria residenziale e semiresidenziale da pubblico (altri soggetti pubbl. della Regione) --CTA</t>
  </si>
  <si>
    <t>502 1 703</t>
  </si>
  <si>
    <t>Acquisto prestazioni di psichiatria residenziale e semiresidenziale da pubblico (extra Regione) --CTA - non soggette a compensazione</t>
  </si>
  <si>
    <t>502 1 704</t>
  </si>
  <si>
    <t xml:space="preserve"> Acquisto prestazioni di psichiatria residenziale e semiresidenziale da privato CTA</t>
  </si>
  <si>
    <t>502 1 705</t>
  </si>
  <si>
    <t xml:space="preserve"> Acquisto altre prestazioni di psichiatria</t>
  </si>
  <si>
    <t>502 1 801</t>
  </si>
  <si>
    <t xml:space="preserve"> Acquisto prestazioni di distribuzione farmaci e File F da pubblico (Asp/Asl-AO, IRCCS, Policlinici della Regione) Mobilità intraregionale</t>
  </si>
  <si>
    <t>502 1 802</t>
  </si>
  <si>
    <t xml:space="preserve"> Acquisto prestazioni di distribuzione farmaci e File F da pubblico (altri soggetti pubbl. della Regione)</t>
  </si>
  <si>
    <t>502 1 803</t>
  </si>
  <si>
    <t xml:space="preserve"> Acquisto prestazioni di distribuzione </t>
  </si>
  <si>
    <t>502 1 804</t>
  </si>
  <si>
    <t xml:space="preserve"> Costi per servizio di distribuzione farmaci PHT (DPC) reso da farmacisti e grossisti</t>
  </si>
  <si>
    <t>502 1 805</t>
  </si>
  <si>
    <t xml:space="preserve"> Acquisto prestazioni di distribuzione farmaci e File F da privato</t>
  </si>
  <si>
    <t>502 1 806</t>
  </si>
  <si>
    <t>Acquisto prestazioni di distribuzione farmaci e File F da privato per cittadini non residenti - extraregione (mobilità attiva in compensazione)</t>
  </si>
  <si>
    <t>502 1 901</t>
  </si>
  <si>
    <t>Acquisto prestazioni termali in convenzione da pubblico (Asp/Asl-AO, IRCCS, Policlinici della Regione) Mobilità intraregionale</t>
  </si>
  <si>
    <t>502 1 902</t>
  </si>
  <si>
    <t>Acquisto prestazioni termali in convenzione da pubblico (altri soggetti pubbl. della Regione)</t>
  </si>
  <si>
    <t>502 1 903</t>
  </si>
  <si>
    <t xml:space="preserve"> Acquisto prestazioni termali in convenzione da pubblico (extra Regione)</t>
  </si>
  <si>
    <t>502 1 904</t>
  </si>
  <si>
    <t>Acquisto prestazioni termali in convenzione da privato</t>
  </si>
  <si>
    <t>502 1 905</t>
  </si>
  <si>
    <t>Acquisto prestazioni termali in convenzione da privato per cittadini non residenti - extraregione (mobilità attiva in compensazione)</t>
  </si>
  <si>
    <t>502 1 1001</t>
  </si>
  <si>
    <t xml:space="preserve"> Acquisto prestazioni trasporto sanitari da pubblico (Asp/Asl-AO, IRCCS, Policlinici della Regione) Mobilità intraregionale-Altro</t>
  </si>
  <si>
    <t>502 1 1002</t>
  </si>
  <si>
    <t xml:space="preserve"> Acquisto prestazioni trasporto sanitari da pubblico (altri soggetti pubbl. della Regione)</t>
  </si>
  <si>
    <t>502 1 1003</t>
  </si>
  <si>
    <t xml:space="preserve"> Acquisto prestazioni trasporto sanitari da pubblico (extra Regione)</t>
  </si>
  <si>
    <t>502 1 1004</t>
  </si>
  <si>
    <t xml:space="preserve"> Acquisto prestazioni trasporto sanitari da privato</t>
  </si>
  <si>
    <t>502 1 1101</t>
  </si>
  <si>
    <t xml:space="preserve"> Assistenza geriatrica RSA - da Asp/Asl della Regione -- Mobilità intraregionale</t>
  </si>
  <si>
    <t>502 1 1102</t>
  </si>
  <si>
    <t xml:space="preserve"> Assistenza geriatrica RSA - da pubblico (altri soggetti pubbl.)</t>
  </si>
  <si>
    <t>502 1 1103</t>
  </si>
  <si>
    <t xml:space="preserve"> Assistenza geriatrica RSA - da pubblico (extra Regione) non soggetto a compensazione</t>
  </si>
  <si>
    <t>502 1 1104</t>
  </si>
  <si>
    <t>Assistenza geriatrica RSA - da privato (intraregionale e extraregionale)</t>
  </si>
  <si>
    <t>502 1 1105</t>
  </si>
  <si>
    <t xml:space="preserve"> Assistenza tossicodipendenti e alcolisti da Asp/Asl della Regione- Mobilità intraregionale</t>
  </si>
  <si>
    <t>502 1 1106</t>
  </si>
  <si>
    <t xml:space="preserve">Assistenza tossicodipendenti e alcolisti da </t>
  </si>
  <si>
    <t>502 1 1107</t>
  </si>
  <si>
    <t xml:space="preserve"> Assistenza tossicodipendenti e alcolisti da pubblico (extra Regione) non soggetto a compensazione</t>
  </si>
  <si>
    <t>502 1 1108</t>
  </si>
  <si>
    <t>Assistenza tossicodipendenti e alcolisti da privato (intraregionale e extraregionale)</t>
  </si>
  <si>
    <t>502 1 1109</t>
  </si>
  <si>
    <t>Assistenza in Hospice da pubblico (Asp/Asl- AO, IRCCS, Policlinici della Regione) Mobilità intraregionale</t>
  </si>
  <si>
    <t>502 1 1110</t>
  </si>
  <si>
    <t xml:space="preserve"> Assistenza in Hospice da pubblico (altri soggetti pubbl.)</t>
  </si>
  <si>
    <t>502 1 1111</t>
  </si>
  <si>
    <t>Assistenza in Hospice da pubblico (extra Regione) non soggetto a compensazione</t>
  </si>
  <si>
    <t>502 1 1112</t>
  </si>
  <si>
    <t xml:space="preserve"> Assistenza in Hospice da privato (intraregionale e extraregionale)</t>
  </si>
  <si>
    <t>502 1 1113</t>
  </si>
  <si>
    <t xml:space="preserve"> Assistenza Domiciliare Integrata da Asp/ Asl della Regione- Mobilità intraregionale</t>
  </si>
  <si>
    <t>502 1 1114</t>
  </si>
  <si>
    <t xml:space="preserve"> Assistenza Domiciliare Integrata da pubblico (altri soggetti pubbl.)</t>
  </si>
  <si>
    <t>502 1 1115</t>
  </si>
  <si>
    <t>Assistenza Domiciliare Integrata da pubblico (extra Regione) non soggetto a compensazione</t>
  </si>
  <si>
    <t>502 1 1116</t>
  </si>
  <si>
    <t xml:space="preserve"> Assistenza Domiciliare Integrata a privato (intraregionale e extraregionale)</t>
  </si>
  <si>
    <t>502 1 1117</t>
  </si>
  <si>
    <t xml:space="preserve"> Altre prestazioni socio sanitarie a rilevanza sanitaria da pubblico (Asp/Asl-AO, IRCCS, Policlinici della Regione) Mobilità intraregionale</t>
  </si>
  <si>
    <t>502 1 1118</t>
  </si>
  <si>
    <t xml:space="preserve"> Altre prestazioni socio sanitarie a rilevanza sanitaria da pubblico (altri soggetti pubbl.)</t>
  </si>
  <si>
    <t>502 1 1119</t>
  </si>
  <si>
    <t xml:space="preserve"> Altre prestazioni socio sanitarie a rilevanza sanitaria da pubblico (extra Regione) non soggetto a compensazione</t>
  </si>
  <si>
    <t>502 1 1120</t>
  </si>
  <si>
    <t xml:space="preserve"> Altre prestazioni socio sanitarie a rilevanza sanitaria da privato (intraregionale e extraregionale)</t>
  </si>
  <si>
    <t>502 1 1201</t>
  </si>
  <si>
    <t xml:space="preserve"> Compartecipazione al personale per A.L.P.I. in regime di ricovero</t>
  </si>
  <si>
    <t>502 1 1202</t>
  </si>
  <si>
    <t xml:space="preserve"> Compartecipazione al personale per A.L.P.I. in regime ambulatoriale e in spazi interni</t>
  </si>
  <si>
    <t>502 1 1203</t>
  </si>
  <si>
    <t xml:space="preserve"> Compartecipazione al personale per A.L.P.I. in regime ambulatoriale presso spazi esterni</t>
  </si>
  <si>
    <t>502 1 1204</t>
  </si>
  <si>
    <t>Compartecipazione al personale per A.L.P.I. di sanità pubblica</t>
  </si>
  <si>
    <t>Compartecipazione al personale per A.L.P.I. resa in convenzione</t>
  </si>
  <si>
    <t>502 1 1206</t>
  </si>
  <si>
    <t xml:space="preserve"> Quota perequativa per att.libero-prof </t>
  </si>
  <si>
    <t>502 1 1207</t>
  </si>
  <si>
    <t xml:space="preserve"> Quota liste d'attesa per att.libero-prof </t>
  </si>
  <si>
    <t>502 1 1301</t>
  </si>
  <si>
    <t xml:space="preserve"> Contributi ad associazioni di volontariato </t>
  </si>
  <si>
    <t>502 1 1302</t>
  </si>
  <si>
    <t xml:space="preserve"> Rimborsi per cure all'estero </t>
  </si>
  <si>
    <t>502 1 1303</t>
  </si>
  <si>
    <t xml:space="preserve"> Contributi per ARPA</t>
  </si>
  <si>
    <t>502 1 1304</t>
  </si>
  <si>
    <t xml:space="preserve"> Contributi per Agenzie Regionali </t>
  </si>
  <si>
    <t>502 1 1305</t>
  </si>
  <si>
    <t xml:space="preserve"> Contributo Legge 210/92 </t>
  </si>
  <si>
    <t>502 1 1306</t>
  </si>
  <si>
    <t>Altri rimborsi, assegni e contributi</t>
  </si>
  <si>
    <t>502 1 1307</t>
  </si>
  <si>
    <t>Rimborsi, assegni e contributi v/ Asp/Asl- Ao-Irccs-Policlinici della Regione</t>
  </si>
  <si>
    <t>502 1 1401</t>
  </si>
  <si>
    <t>Consulenze sanitarie e sociosan. da Asp/Asl-AO, IRCCS, Policlinici della Regione</t>
  </si>
  <si>
    <t>502 1 1402</t>
  </si>
  <si>
    <t xml:space="preserve"> Consulenze sanitarie e sociosanit. da Terzi -Altri Enti pubblici</t>
  </si>
  <si>
    <t>502 1 1403</t>
  </si>
  <si>
    <t xml:space="preserve"> Consulenze sanitarie e sociosanitarie da privato</t>
  </si>
  <si>
    <t>502 1 1404</t>
  </si>
  <si>
    <t>Collaborazioni coordinate e continuative sanitarie e socios. da privato</t>
  </si>
  <si>
    <t>502 1 1405</t>
  </si>
  <si>
    <t>Indennità a personale universitario -area sanitaria</t>
  </si>
  <si>
    <t>502 1 1406</t>
  </si>
  <si>
    <t xml:space="preserve"> Lavoro interinale -area sanitaria </t>
  </si>
  <si>
    <t>502 1 1407</t>
  </si>
  <si>
    <t>Altre collaborazioni e prestazioni di lavoro -area sanitaria</t>
  </si>
  <si>
    <t>502 1 1408</t>
  </si>
  <si>
    <t>Altre collaborazioni e prestazioni di lavoro -area sanitaria OBPN</t>
  </si>
  <si>
    <t>502 1 1409</t>
  </si>
  <si>
    <t xml:space="preserve"> Oneri stipendiale personale sanitario in comando da Asp/Asl-AO, IRCCS, Policlinici della Regione</t>
  </si>
  <si>
    <t>502 1 1410</t>
  </si>
  <si>
    <t xml:space="preserve"> Oneri stipendiale personale sanitario in comando da Regioni, Enti Pubblici e da Università</t>
  </si>
  <si>
    <t>502 1 1411</t>
  </si>
  <si>
    <t xml:space="preserve"> Oneri stipendiale personale sanitario in comando da aziende di altre Regioni (Extraregione)</t>
  </si>
  <si>
    <t>502 1 1501</t>
  </si>
  <si>
    <t xml:space="preserve"> Acquisto di sacche sangue ed emocomponenti da Asp/Asl-AO, IRCCS, Policlinici della Regione</t>
  </si>
  <si>
    <t>502 1 1502</t>
  </si>
  <si>
    <t xml:space="preserve"> Altri servizi sanitari e sociosanitari da pubblico V/Asp/Asl-AO, IRCCS, Policlinici della Regione</t>
  </si>
  <si>
    <t>502 1 1503</t>
  </si>
  <si>
    <t xml:space="preserve"> Altri servizi sanitari e sociosanitari da pubblico - Altri enti</t>
  </si>
  <si>
    <t>502 1 1504</t>
  </si>
  <si>
    <t xml:space="preserve"> Altri servizi sanitari e sociosanitari da pubblico - Extraregione</t>
  </si>
  <si>
    <t>502 1 1505</t>
  </si>
  <si>
    <t xml:space="preserve"> Altri servizi sanitari da privato </t>
  </si>
  <si>
    <t>502 1 1506</t>
  </si>
  <si>
    <t xml:space="preserve"> Costi per servizi sanitari - Mobilità internazionale passiva</t>
  </si>
  <si>
    <t>502 2 101</t>
  </si>
  <si>
    <t>Lavanderia</t>
  </si>
  <si>
    <t>502 2 102</t>
  </si>
  <si>
    <t xml:space="preserve">Pulizia </t>
  </si>
  <si>
    <t>502 2 103</t>
  </si>
  <si>
    <t xml:space="preserve"> Mensa - Degenti </t>
  </si>
  <si>
    <t>502 2 104</t>
  </si>
  <si>
    <t xml:space="preserve"> Mensa - Dipendenti </t>
  </si>
  <si>
    <t>502 2 105</t>
  </si>
  <si>
    <t xml:space="preserve"> Riscaldamento </t>
  </si>
  <si>
    <t>502 2 106</t>
  </si>
  <si>
    <t xml:space="preserve">Elaborazione dati </t>
  </si>
  <si>
    <t>502 2 107</t>
  </si>
  <si>
    <t xml:space="preserve">Servizi trasporti (non sanitari) </t>
  </si>
  <si>
    <t>502 2 108</t>
  </si>
  <si>
    <t xml:space="preserve">Smaltimento rifiuti </t>
  </si>
  <si>
    <t>502.2.118</t>
  </si>
  <si>
    <t>servizi appaltati OBP</t>
  </si>
  <si>
    <t>502 2 109</t>
  </si>
  <si>
    <t xml:space="preserve"> Utenze telefoniche </t>
  </si>
  <si>
    <t>502 2 110</t>
  </si>
  <si>
    <t xml:space="preserve"> Utenze elettricità </t>
  </si>
  <si>
    <t>502.2.117</t>
  </si>
  <si>
    <t>altre utenze OBPN</t>
  </si>
  <si>
    <t>502 2 111</t>
  </si>
  <si>
    <t xml:space="preserve"> Altre utenze </t>
  </si>
  <si>
    <t>502 2 112</t>
  </si>
  <si>
    <t xml:space="preserve">Premi di assicurazione - R.C. Professionale </t>
  </si>
  <si>
    <t>502 2 113</t>
  </si>
  <si>
    <t xml:space="preserve"> Premi di assicurazione - Altri premi assicurativi</t>
  </si>
  <si>
    <t>502 2 114</t>
  </si>
  <si>
    <t>Altri servizi non sanitari da pubblico (Asp/Asl-AO, IRCCS, Policlinici della Regione)</t>
  </si>
  <si>
    <t>502 2 115</t>
  </si>
  <si>
    <t>Altri servizi non sanitari OBPN</t>
  </si>
  <si>
    <t>502 2 116</t>
  </si>
  <si>
    <t>Altri servizi non sanitari da privato</t>
  </si>
  <si>
    <t>502 2 201</t>
  </si>
  <si>
    <t>Consulenze non sanitarie V/Asp/Asl-AO, IRCCS, Policlinici della Regione</t>
  </si>
  <si>
    <t>502 2 202</t>
  </si>
  <si>
    <t xml:space="preserve"> Consulenze non sanitarie da Terzi - Altri enti pubblici</t>
  </si>
  <si>
    <t>502 2 203</t>
  </si>
  <si>
    <t xml:space="preserve"> Consulenze non sanitarie da privato </t>
  </si>
  <si>
    <t>502 2 204</t>
  </si>
  <si>
    <t xml:space="preserve"> Collaborazioni coordinate e continuative non sanitarie da privato</t>
  </si>
  <si>
    <t>502 2 205</t>
  </si>
  <si>
    <t xml:space="preserve">Lavoro interinale -area non sanitaria </t>
  </si>
  <si>
    <t>502 2 206</t>
  </si>
  <si>
    <t>Altre collaborazioni e prestazioni di lavoro -area non sanitaria</t>
  </si>
  <si>
    <t>502 2 207</t>
  </si>
  <si>
    <t>Oneri stipendiali personale non sanitario in comando da Asp/Asl-AO, IRCCS, Policlinici della Regione</t>
  </si>
  <si>
    <t>502 2 208</t>
  </si>
  <si>
    <t>Oneri stipendiale personale non sanitario in comando da Regioni, Enti Pubblici e da Università</t>
  </si>
  <si>
    <t>502 2 209</t>
  </si>
  <si>
    <t>Oneri stipendiale personale non sanitario in comando da aziende di altre Regioni (Extraregione)</t>
  </si>
  <si>
    <t>502 2 301</t>
  </si>
  <si>
    <t>Formazione (esternalizzata e non) da pubblico</t>
  </si>
  <si>
    <t>502 2 302</t>
  </si>
  <si>
    <t>Formazione (esternalizzata e non) da privato</t>
  </si>
  <si>
    <t>502.2.303</t>
  </si>
  <si>
    <t>formazione OBPN</t>
  </si>
  <si>
    <t>503 1 101</t>
  </si>
  <si>
    <t>Manutenzione e riparazione agli immobili e loro pertinenze</t>
  </si>
  <si>
    <t>503 2 101</t>
  </si>
  <si>
    <t>Manutenzione e riparazione ai mobili e macchine</t>
  </si>
  <si>
    <t>503 3 101</t>
  </si>
  <si>
    <t>Manutenzione e riparazione alle attrezzature tecnico-scientifico sanitarie</t>
  </si>
  <si>
    <t>503 4 101</t>
  </si>
  <si>
    <t>Manutenzione e riparazione per la manut. di automezzi (sanitari e non)</t>
  </si>
  <si>
    <t>503 5 101</t>
  </si>
  <si>
    <t>Altre manutenzioni e riparazioni</t>
  </si>
  <si>
    <t>503 6 101</t>
  </si>
  <si>
    <t>Manutenzioni e riparazioni da Asp/Asl-AO, IRCCS, Policlinici della Regione</t>
  </si>
  <si>
    <t>504 1 101</t>
  </si>
  <si>
    <t xml:space="preserve">Affitti passivi </t>
  </si>
  <si>
    <t>504 2 101</t>
  </si>
  <si>
    <t>Canoni di noleggio - area sanitaria</t>
  </si>
  <si>
    <t>504 2 201</t>
  </si>
  <si>
    <t xml:space="preserve">Canoni di noleggio - area non sanitaria </t>
  </si>
  <si>
    <t>504 3 101</t>
  </si>
  <si>
    <t xml:space="preserve">Canoni leasing - area sanitaria </t>
  </si>
  <si>
    <t>504 3 201</t>
  </si>
  <si>
    <t xml:space="preserve">Canoni leasing - area non sanitaria </t>
  </si>
  <si>
    <t>504 4 101</t>
  </si>
  <si>
    <t>Affitti, Locazioni e noleggi da Asp/Asl-AO, IRCCS, Policlinici della Regione -</t>
  </si>
  <si>
    <t>505 1 101</t>
  </si>
  <si>
    <t>Competenze fisse dirigenza medica t.i.</t>
  </si>
  <si>
    <t>505 1 102</t>
  </si>
  <si>
    <t xml:space="preserve">Fondo di posizione e struttura complessa </t>
  </si>
  <si>
    <t>505 1 103</t>
  </si>
  <si>
    <t xml:space="preserve">Indennita' accessorie </t>
  </si>
  <si>
    <t>505 1 211</t>
  </si>
  <si>
    <t xml:space="preserve">altri costi DS OBIETT </t>
  </si>
  <si>
    <t>505 1 104</t>
  </si>
  <si>
    <t xml:space="preserve">Retribuzione di risultato </t>
  </si>
  <si>
    <t>505 1 105</t>
  </si>
  <si>
    <t xml:space="preserve">Risorse economiche regionali </t>
  </si>
  <si>
    <t>505 1 106</t>
  </si>
  <si>
    <t xml:space="preserve">Prestazioni aggiuntive </t>
  </si>
  <si>
    <t>505 1 107</t>
  </si>
  <si>
    <t xml:space="preserve">Oneri sociali </t>
  </si>
  <si>
    <t>505.1.</t>
  </si>
  <si>
    <t>Oneri sociali OBPN</t>
  </si>
  <si>
    <t>505 1 108</t>
  </si>
  <si>
    <t xml:space="preserve">Tfr a carico azienda </t>
  </si>
  <si>
    <t>505 1 109</t>
  </si>
  <si>
    <t>Indennita' di missione, rimborsi spese viaggio e varie R.S. Dirigenza medica</t>
  </si>
  <si>
    <t>505 1 110</t>
  </si>
  <si>
    <t xml:space="preserve">Altri costi del personale </t>
  </si>
  <si>
    <t>505 1.201</t>
  </si>
  <si>
    <t>Competenze fisse dirigenza non medica tempo in.</t>
  </si>
  <si>
    <t>505 1.202</t>
  </si>
  <si>
    <t>505 1.203</t>
  </si>
  <si>
    <t>505 1.204</t>
  </si>
  <si>
    <t>505 1.205</t>
  </si>
  <si>
    <t>505 1.206</t>
  </si>
  <si>
    <t>505 1.207</t>
  </si>
  <si>
    <t>505 1 208</t>
  </si>
  <si>
    <t>505 1 209</t>
  </si>
  <si>
    <t>505 1 210</t>
  </si>
  <si>
    <t>505 1 301</t>
  </si>
  <si>
    <t>Competenze fisse  dirigenza medica t.d.</t>
  </si>
  <si>
    <t>505 1 302</t>
  </si>
  <si>
    <t>Fondo di posizione e struttura complessa - dirigenza non medica</t>
  </si>
  <si>
    <t>505 1 303</t>
  </si>
  <si>
    <t>505 1 304</t>
  </si>
  <si>
    <t>505 1 305</t>
  </si>
  <si>
    <t>505 1 306</t>
  </si>
  <si>
    <t>505 1 307</t>
  </si>
  <si>
    <t>505 1 308</t>
  </si>
  <si>
    <t xml:space="preserve">Tfr a carico azienda dirigenza  </t>
  </si>
  <si>
    <t>505 1 309</t>
  </si>
  <si>
    <t xml:space="preserve">Indennita' di missione, rimborsi spese viaggio e varie R.S. Dirigenza </t>
  </si>
  <si>
    <t>505 1 310</t>
  </si>
  <si>
    <t>505 1 401</t>
  </si>
  <si>
    <t>Competenze fisse dirig. Non medica t.d</t>
  </si>
  <si>
    <t>505 1 402</t>
  </si>
  <si>
    <t>505 1 403</t>
  </si>
  <si>
    <t>505 1 404</t>
  </si>
  <si>
    <t>505 1 405</t>
  </si>
  <si>
    <t>505 1 406</t>
  </si>
  <si>
    <t>505 1 407</t>
  </si>
  <si>
    <t>505 1 408</t>
  </si>
  <si>
    <t xml:space="preserve">Tfr a carico azienda dirigenza non medica </t>
  </si>
  <si>
    <t>505 1 409</t>
  </si>
  <si>
    <t>Indennita' di missione, rimborsi spese viaggio e varie R.S. Dirigenza non medica</t>
  </si>
  <si>
    <t>505 1 410</t>
  </si>
  <si>
    <t>505 2 101</t>
  </si>
  <si>
    <t>Competenze fisse comparto ti</t>
  </si>
  <si>
    <t>505 2 102</t>
  </si>
  <si>
    <t>505 2 103</t>
  </si>
  <si>
    <t xml:space="preserve">Produttivita' collettiva ed individuale </t>
  </si>
  <si>
    <t>505 2 104</t>
  </si>
  <si>
    <t>Fasce e posizioni organizzative</t>
  </si>
  <si>
    <t>505 2 105</t>
  </si>
  <si>
    <t>Risorse per la contrattazione integrativa</t>
  </si>
  <si>
    <t>505 2 106</t>
  </si>
  <si>
    <t>505 2 107</t>
  </si>
  <si>
    <t xml:space="preserve">TFR a carico azienda comparto </t>
  </si>
  <si>
    <t>505 2 108</t>
  </si>
  <si>
    <t>Indennita' di missione,rimborsi spese viaggio e varie R.S. Comparto</t>
  </si>
  <si>
    <t>505 2 109</t>
  </si>
  <si>
    <t>Altri costi del personale</t>
  </si>
  <si>
    <t>505 2 201</t>
  </si>
  <si>
    <t>Competenze fisse comporta t.d</t>
  </si>
  <si>
    <t>505 2 202</t>
  </si>
  <si>
    <t>505 2 203</t>
  </si>
  <si>
    <t>505 2 204</t>
  </si>
  <si>
    <t>505 2 205</t>
  </si>
  <si>
    <t>505.2</t>
  </si>
  <si>
    <t>505 2 206</t>
  </si>
  <si>
    <t>505 2 207</t>
  </si>
  <si>
    <t>505 2 208</t>
  </si>
  <si>
    <t>505 2 209</t>
  </si>
  <si>
    <t>506 1 101</t>
  </si>
  <si>
    <t xml:space="preserve">Competenze fisse </t>
  </si>
  <si>
    <t>506 1 102</t>
  </si>
  <si>
    <t xml:space="preserve"> Fondo di posizione e struttura complessa - dirigenza non medica</t>
  </si>
  <si>
    <t>506 1 103</t>
  </si>
  <si>
    <t>506 1 104</t>
  </si>
  <si>
    <t>506 1 105</t>
  </si>
  <si>
    <t>Risorse economiche regionali</t>
  </si>
  <si>
    <t>506 1 106</t>
  </si>
  <si>
    <t>506 1 107</t>
  </si>
  <si>
    <t xml:space="preserve"> Oneri sociali </t>
  </si>
  <si>
    <t>506 1 108</t>
  </si>
  <si>
    <t>506 1 109</t>
  </si>
  <si>
    <t>Indennita' di missione, rimborsi spese viaggio e varie R.P. Dirigenza</t>
  </si>
  <si>
    <t>506 1 110</t>
  </si>
  <si>
    <t>506 2 101</t>
  </si>
  <si>
    <t>506 2 102</t>
  </si>
  <si>
    <t xml:space="preserve"> Indennita' accessorie </t>
  </si>
  <si>
    <t>506 2 103</t>
  </si>
  <si>
    <t xml:space="preserve"> Produttivita' collettiva ed individuale </t>
  </si>
  <si>
    <t>506 2 104</t>
  </si>
  <si>
    <t xml:space="preserve">Fasce e posizioni organizzative </t>
  </si>
  <si>
    <t>506 2 105</t>
  </si>
  <si>
    <t xml:space="preserve">Risorse per la contrattazione integrativa </t>
  </si>
  <si>
    <t>506 2 106</t>
  </si>
  <si>
    <t>506 2 107</t>
  </si>
  <si>
    <t>506 2 108</t>
  </si>
  <si>
    <t>Indennita' di missione,rimborsi spese viaggio e varie R.P. Comparto</t>
  </si>
  <si>
    <t>506 2 109</t>
  </si>
  <si>
    <t>507 1 101</t>
  </si>
  <si>
    <t>507 1 102</t>
  </si>
  <si>
    <t>507 1 103</t>
  </si>
  <si>
    <t xml:space="preserve"> Indennita' accessorie</t>
  </si>
  <si>
    <t>507 1 104</t>
  </si>
  <si>
    <t>507 1 105</t>
  </si>
  <si>
    <t>507 1 106</t>
  </si>
  <si>
    <t>507 1 107</t>
  </si>
  <si>
    <t>507 1 108</t>
  </si>
  <si>
    <t>507 1 109</t>
  </si>
  <si>
    <t>Indennita' di missione, rimborsi spese viaggio e varie R.T. Dirigenza</t>
  </si>
  <si>
    <t>507 1 110</t>
  </si>
  <si>
    <t>507 2 101</t>
  </si>
  <si>
    <t>507 2 102</t>
  </si>
  <si>
    <t>507 2 103</t>
  </si>
  <si>
    <t>507 2 104</t>
  </si>
  <si>
    <t>507 2 105</t>
  </si>
  <si>
    <t>507 2 106</t>
  </si>
  <si>
    <t>507 2 107</t>
  </si>
  <si>
    <t>507 2 108</t>
  </si>
  <si>
    <t xml:space="preserve"> Indennita' di missione,rimborsi spese viaggio e varie R.T. Comparto</t>
  </si>
  <si>
    <t>507 2 109</t>
  </si>
  <si>
    <t>507 2 201</t>
  </si>
  <si>
    <t>507 2 202</t>
  </si>
  <si>
    <t>507 2 203</t>
  </si>
  <si>
    <t>507 2 204</t>
  </si>
  <si>
    <t>507 2 205</t>
  </si>
  <si>
    <t>507 2 206</t>
  </si>
  <si>
    <t>507 2 207</t>
  </si>
  <si>
    <t>507 2 208</t>
  </si>
  <si>
    <t>507 2 209</t>
  </si>
  <si>
    <t>508 1 101</t>
  </si>
  <si>
    <t>508 1 102</t>
  </si>
  <si>
    <t>508 1 103</t>
  </si>
  <si>
    <t>508 1 104</t>
  </si>
  <si>
    <t>508 1 105</t>
  </si>
  <si>
    <t>508 1 106</t>
  </si>
  <si>
    <t>508 1 107</t>
  </si>
  <si>
    <t>508 1 108</t>
  </si>
  <si>
    <t xml:space="preserve"> Tfr a carico azienda dirigenza non medica </t>
  </si>
  <si>
    <t>508 1 109</t>
  </si>
  <si>
    <t xml:space="preserve"> Indennita' di missione, rimborsi spese viaggio e varie R.A. Dirigenza</t>
  </si>
  <si>
    <t>508 1 110</t>
  </si>
  <si>
    <t>508.1.11</t>
  </si>
  <si>
    <t>Altri costi del personale OBP SPTA</t>
  </si>
  <si>
    <t>508 2 101</t>
  </si>
  <si>
    <t>508 2 102</t>
  </si>
  <si>
    <t>508 2 103</t>
  </si>
  <si>
    <t>508 2 104</t>
  </si>
  <si>
    <t xml:space="preserve"> Fasce e posizioni organizzative </t>
  </si>
  <si>
    <t>508 2 105</t>
  </si>
  <si>
    <t>508 2 106</t>
  </si>
  <si>
    <t>Oneri sociali</t>
  </si>
  <si>
    <t>508 2 107</t>
  </si>
  <si>
    <t xml:space="preserve"> TFR a carico azienda comparto </t>
  </si>
  <si>
    <t>508 2 108</t>
  </si>
  <si>
    <t>Indennita' di missione,rimborsi spese viaggio e varie R.A. Comparto</t>
  </si>
  <si>
    <t>508 2 109</t>
  </si>
  <si>
    <t>509 2 110</t>
  </si>
  <si>
    <t>Altri costi del personale OBPN CA</t>
  </si>
  <si>
    <t>509 1 101</t>
  </si>
  <si>
    <t xml:space="preserve"> ICI </t>
  </si>
  <si>
    <t>509 1 102</t>
  </si>
  <si>
    <t xml:space="preserve">TARSU </t>
  </si>
  <si>
    <t>509 2 101</t>
  </si>
  <si>
    <t xml:space="preserve"> Perdite su crediti </t>
  </si>
  <si>
    <t>509 3 101</t>
  </si>
  <si>
    <t xml:space="preserve"> Indennità, rimborso spese e oneri sociali per Direzione Aziendale</t>
  </si>
  <si>
    <t>509 3 102</t>
  </si>
  <si>
    <t>Indennità, rimborso spese e oneri sociali per Collegio Sindacale</t>
  </si>
  <si>
    <t>509 3 201</t>
  </si>
  <si>
    <t xml:space="preserve">Altri oneri diversi di gestione </t>
  </si>
  <si>
    <t>510 1 101</t>
  </si>
  <si>
    <t>Ammortamenti dei costi di impianto e di ampliamento</t>
  </si>
  <si>
    <t>510 1 201</t>
  </si>
  <si>
    <t>Ammortamenti dei costi di ricerca e sviluppo</t>
  </si>
  <si>
    <t>510 1 301</t>
  </si>
  <si>
    <t>Ammortamenti dei diritti di brevetto e di utilizzazione delle opere dell'ingegno</t>
  </si>
  <si>
    <t>510 1 401</t>
  </si>
  <si>
    <t>Ammortamenti delle altre immobilizzazioni immateriali</t>
  </si>
  <si>
    <t>511 1 101</t>
  </si>
  <si>
    <t>Ammortamenti fabbricati non strumentali (disponibili)</t>
  </si>
  <si>
    <t>511 2 101</t>
  </si>
  <si>
    <t>Ammortamenti fabbricati strumentali (indisponibili)</t>
  </si>
  <si>
    <t>512 1 101</t>
  </si>
  <si>
    <t xml:space="preserve">Ammortamenti di impianti e macchinari </t>
  </si>
  <si>
    <t>512 1 201</t>
  </si>
  <si>
    <t xml:space="preserve"> Ammortamenti di attrezzature sanitarie e scientifiche</t>
  </si>
  <si>
    <t>512 1 301</t>
  </si>
  <si>
    <t xml:space="preserve">Ammortamenti di mobili e arredi </t>
  </si>
  <si>
    <t>512 1 401</t>
  </si>
  <si>
    <t>Ammortamenti di automezzi e altri mezzi di trasporto</t>
  </si>
  <si>
    <t>512 1 501</t>
  </si>
  <si>
    <t xml:space="preserve">Ammortamenti di altri beni materiali </t>
  </si>
  <si>
    <t>513 1 101</t>
  </si>
  <si>
    <t xml:space="preserve">Svalutazione dei crediti </t>
  </si>
  <si>
    <t>514 1 101</t>
  </si>
  <si>
    <t xml:space="preserve">Rimanenze Iniziali di Prodotti Farmaceutici </t>
  </si>
  <si>
    <t>514 1 201</t>
  </si>
  <si>
    <t xml:space="preserve">Rimanenze Iniziali di Emoderivati </t>
  </si>
  <si>
    <t>514 1 301</t>
  </si>
  <si>
    <t xml:space="preserve">Rimanenze Iniziali di Ossigeno </t>
  </si>
  <si>
    <t>514 1 401</t>
  </si>
  <si>
    <t xml:space="preserve">Rimanenze Iniziali di Prodotti dietetici </t>
  </si>
  <si>
    <t xml:space="preserve">514 1 501 </t>
  </si>
  <si>
    <t>Rimanenze Iniziali di Materiali per profilassi (vaccini)</t>
  </si>
  <si>
    <t xml:space="preserve">514 1 601 </t>
  </si>
  <si>
    <t xml:space="preserve"> Rimanenze Iniziali di Materiali diagnostici prodotti chimici</t>
  </si>
  <si>
    <t xml:space="preserve">514 1 701 </t>
  </si>
  <si>
    <t xml:space="preserve">Rimanenze Iniziali di Mezzi di contrasto </t>
  </si>
  <si>
    <t xml:space="preserve">514 1 702 </t>
  </si>
  <si>
    <t xml:space="preserve"> Rimanenze Iniziali di Materiali diagnostici, lastre RX,  carta per ECG, ECG, ecc.</t>
  </si>
  <si>
    <t xml:space="preserve">514 1 801 </t>
  </si>
  <si>
    <t>Rimanenze Iniziali di Presidi chirurgici e materiali sanitari</t>
  </si>
  <si>
    <t xml:space="preserve">514 1 901 </t>
  </si>
  <si>
    <t xml:space="preserve">Rimanenze Iniziali di Materiali protesici </t>
  </si>
  <si>
    <t xml:space="preserve">514 1 1001 </t>
  </si>
  <si>
    <t>Rimanenze Iniziali di Materiali per emodialisi</t>
  </si>
  <si>
    <t xml:space="preserve">514 1 1101 </t>
  </si>
  <si>
    <t>Rimanenze Iniziali di Farmaci per uso  veterinario</t>
  </si>
  <si>
    <t xml:space="preserve">514 1 1102 </t>
  </si>
  <si>
    <t xml:space="preserve">Rimanenze Iniziali di Altri materiali </t>
  </si>
  <si>
    <t xml:space="preserve">514 1 1201 </t>
  </si>
  <si>
    <t xml:space="preserve"> Rimanenze Iniziali di Sangue ed emocomponenti</t>
  </si>
  <si>
    <t xml:space="preserve">514 1 1202 </t>
  </si>
  <si>
    <t xml:space="preserve">Rimanenze Iniziali di Gas medicali </t>
  </si>
  <si>
    <t xml:space="preserve">514 2 101 </t>
  </si>
  <si>
    <t xml:space="preserve">Rimanenze iniziali di Prodotti alimentari </t>
  </si>
  <si>
    <t xml:space="preserve">514 2 102 </t>
  </si>
  <si>
    <t>Rimanenze iniziali di Materiali di guardaroba, di pulizia e di convivenza in genere</t>
  </si>
  <si>
    <t xml:space="preserve">514 2 103 </t>
  </si>
  <si>
    <t>Rimanenze iniziali di Combustibili,  carburanti e lubrificanti</t>
  </si>
  <si>
    <t xml:space="preserve">514 2 104 </t>
  </si>
  <si>
    <t>Rimanenze iniziali di Supporti informatici e Cancelleria e stampati</t>
  </si>
  <si>
    <t xml:space="preserve">514 2 105 </t>
  </si>
  <si>
    <t>Rimanenze iniziali di Materiale tecnico strumentale per manutenzioni e riparazioni</t>
  </si>
  <si>
    <t xml:space="preserve">514 2 106 </t>
  </si>
  <si>
    <t xml:space="preserve"> Rimanenze iniziali di Altri beni non  sanitari</t>
  </si>
  <si>
    <t xml:space="preserve">515 1 101 </t>
  </si>
  <si>
    <t>Accantonamenti per cause civili ed oneri processuali</t>
  </si>
  <si>
    <t xml:space="preserve">515 1 201 </t>
  </si>
  <si>
    <t xml:space="preserve"> Accantonamenti per contenzioso personale dipendente</t>
  </si>
  <si>
    <t xml:space="preserve">515 1 301 </t>
  </si>
  <si>
    <t xml:space="preserve">Altri accantonamenti per rischi </t>
  </si>
  <si>
    <t xml:space="preserve">515 2 101 </t>
  </si>
  <si>
    <t xml:space="preserve"> Accantonamenti per premio di operosità</t>
  </si>
  <si>
    <t xml:space="preserve">515 3 101 </t>
  </si>
  <si>
    <t xml:space="preserve">Accantonamenti per interessi di mora </t>
  </si>
  <si>
    <t xml:space="preserve">515 3 201 </t>
  </si>
  <si>
    <t>Acc. Rinnovi convenzioni MMG/Pls/MCA ed altri</t>
  </si>
  <si>
    <t xml:space="preserve">515 3 301 </t>
  </si>
  <si>
    <t>Acc. Rinnovi contrattuali - dirigenza medica</t>
  </si>
  <si>
    <t xml:space="preserve">515 3 401 </t>
  </si>
  <si>
    <t>Acc. Rinnovi contrattuali - dirigenza non medica</t>
  </si>
  <si>
    <t xml:space="preserve">515 3 501 </t>
  </si>
  <si>
    <t xml:space="preserve">Acc. Rinnovi contrattuali - comparto </t>
  </si>
  <si>
    <t xml:space="preserve">515 3 601 </t>
  </si>
  <si>
    <t xml:space="preserve">Altri accantonamenti </t>
  </si>
  <si>
    <t xml:space="preserve">515 3 602 </t>
  </si>
  <si>
    <t>Altri accantonamenti per OPSN</t>
  </si>
  <si>
    <t xml:space="preserve">601 1 101 </t>
  </si>
  <si>
    <t xml:space="preserve">Interessi attivi su c/tesoreria </t>
  </si>
  <si>
    <t xml:space="preserve">601 1 201 </t>
  </si>
  <si>
    <t xml:space="preserve">Interessi attivi su c/c postali e bancari </t>
  </si>
  <si>
    <t xml:space="preserve">601 1 301 </t>
  </si>
  <si>
    <t xml:space="preserve">Altri interessi attivi </t>
  </si>
  <si>
    <t xml:space="preserve">602 1 101 </t>
  </si>
  <si>
    <t xml:space="preserve"> Altri proventi </t>
  </si>
  <si>
    <t xml:space="preserve">602 2 101 </t>
  </si>
  <si>
    <t xml:space="preserve">Utili su cambi </t>
  </si>
  <si>
    <t xml:space="preserve">603 1 101 </t>
  </si>
  <si>
    <t xml:space="preserve">Interessi passivi su c/c tesoreria </t>
  </si>
  <si>
    <t xml:space="preserve">603 2 101 </t>
  </si>
  <si>
    <t xml:space="preserve">Interessi passivi su mutui </t>
  </si>
  <si>
    <t xml:space="preserve">603 3 101 </t>
  </si>
  <si>
    <t>Altri interessi passivi</t>
  </si>
  <si>
    <t xml:space="preserve">604 1 101 </t>
  </si>
  <si>
    <t xml:space="preserve">Altri oneri finanziari </t>
  </si>
  <si>
    <t xml:space="preserve">604 2 101 </t>
  </si>
  <si>
    <t xml:space="preserve">Perdite su cambi </t>
  </si>
  <si>
    <t xml:space="preserve">701 1 101 </t>
  </si>
  <si>
    <t xml:space="preserve">Rivalutazioni </t>
  </si>
  <si>
    <t xml:space="preserve">702 1 101 </t>
  </si>
  <si>
    <t>Svalutazioni</t>
  </si>
  <si>
    <t xml:space="preserve">801 1 101 </t>
  </si>
  <si>
    <t xml:space="preserve">Plusvalenze </t>
  </si>
  <si>
    <t xml:space="preserve">801 2 101 </t>
  </si>
  <si>
    <t xml:space="preserve">Proventi da donazioni e liberalità diverse </t>
  </si>
  <si>
    <t xml:space="preserve">801 2 201 </t>
  </si>
  <si>
    <t>Sopravvenienze attive v/ Asp/Asl- Ao,Irccs,Pol. della Regione</t>
  </si>
  <si>
    <t xml:space="preserve">801 2 202 </t>
  </si>
  <si>
    <t>Sopravvenienze attive v/ Asp/Asl- Ao,Irccs,Pol. Relative alla mobilità intraregionale</t>
  </si>
  <si>
    <t xml:space="preserve">801 2 203 </t>
  </si>
  <si>
    <t>Sopravvenienze attive v/terzi relative alla mobilità extraregionale</t>
  </si>
  <si>
    <t xml:space="preserve">801 2 204 </t>
  </si>
  <si>
    <t>Sopravvenienze attive v/terzi relative al personale</t>
  </si>
  <si>
    <t xml:space="preserve">801 2 205 </t>
  </si>
  <si>
    <t>Sopravvenienze attive v/terzi relative alle convenzioni con medici di base</t>
  </si>
  <si>
    <t>801 2 206</t>
  </si>
  <si>
    <t>Sopravvenienze attive v/terzi relative alle convenzioni per la specialistica</t>
  </si>
  <si>
    <t>801 2 207</t>
  </si>
  <si>
    <t>Sopravvenienze attive v/terzi relative all'acquisto prestaz. Sanitarie da operatori accreditati</t>
  </si>
  <si>
    <t xml:space="preserve">801 2 208 </t>
  </si>
  <si>
    <t>Sopravvenienze attive v/terzi relative all'acquisto di beni e servizi</t>
  </si>
  <si>
    <t xml:space="preserve">801 2 209 </t>
  </si>
  <si>
    <t xml:space="preserve">Altre Sopravvenienze attive v/terzi </t>
  </si>
  <si>
    <t xml:space="preserve">801 2 301 </t>
  </si>
  <si>
    <t xml:space="preserve"> Insussistenze attive v/ Asp/Asl- Ao,Irccs,Pol. della Regione</t>
  </si>
  <si>
    <t>801 2 302</t>
  </si>
  <si>
    <t xml:space="preserve"> Insussistenze attive v/terzi relative alla mobilità extraregionale </t>
  </si>
  <si>
    <t>801 2 303</t>
  </si>
  <si>
    <t xml:space="preserve"> Insussistenze attive v/terzi relative al personale</t>
  </si>
  <si>
    <t xml:space="preserve">801 2 304 </t>
  </si>
  <si>
    <t xml:space="preserve"> Insussistenze attive v/terzi relative alle convenzioni con medici di base</t>
  </si>
  <si>
    <t xml:space="preserve">801 2 305 </t>
  </si>
  <si>
    <t xml:space="preserve"> Insussistenze attive v/terzi relative alle convenzioni per la specialistica</t>
  </si>
  <si>
    <t>801 2 306</t>
  </si>
  <si>
    <t xml:space="preserve"> Insussistenze attive v/terzi relative all'acquisto prestaz. Sanitarie da operatori accreditati</t>
  </si>
  <si>
    <t xml:space="preserve">801 2 307 </t>
  </si>
  <si>
    <t xml:space="preserve"> Insussistenze attive v/terzi relative all'acquisto di beni e servizi</t>
  </si>
  <si>
    <t xml:space="preserve">801 2 308 </t>
  </si>
  <si>
    <t xml:space="preserve">Altre Insussistenze attive v/terzi </t>
  </si>
  <si>
    <t>Insussistenze attive  obiett.2012-2013-2014</t>
  </si>
  <si>
    <t xml:space="preserve">802 1 101 </t>
  </si>
  <si>
    <t xml:space="preserve">Minusvalenze </t>
  </si>
  <si>
    <t xml:space="preserve">802 2 101 </t>
  </si>
  <si>
    <t xml:space="preserve">Oneri tributari da esercizi precedenti </t>
  </si>
  <si>
    <t xml:space="preserve">802 2 201 </t>
  </si>
  <si>
    <t xml:space="preserve">Oneri da cause civili </t>
  </si>
  <si>
    <t xml:space="preserve">802 2 301 </t>
  </si>
  <si>
    <t xml:space="preserve"> Sopravvenienze passive v/ Asp/Asl- Ao,Irccs,Pol. Relative alla mobilità intraregionale</t>
  </si>
  <si>
    <t xml:space="preserve">802 2 302 </t>
  </si>
  <si>
    <t xml:space="preserve"> Sopravvenienze passive v/ Asp/Asl- Ao,Irccs,Pol. della Regione</t>
  </si>
  <si>
    <t xml:space="preserve">802 2 303 </t>
  </si>
  <si>
    <t>Sopravvenienze passive v/terzi relative alla mobilità extraregionale</t>
  </si>
  <si>
    <t xml:space="preserve">802 2 304 </t>
  </si>
  <si>
    <t>Sopravvenienze passive v/terzi relative al personale - dirigenza medica e veterinaria per arretrati CCNL</t>
  </si>
  <si>
    <t xml:space="preserve">802 2 305 </t>
  </si>
  <si>
    <t xml:space="preserve"> Sopravvenienze passive v/terzi relative al personale - dirigenza medica e veterinaria- Varie</t>
  </si>
  <si>
    <t>802 2 306</t>
  </si>
  <si>
    <t xml:space="preserve"> Sopravvenienze passive v/terzi relative al personale - altra dirigenza non medica -per arretrati CCNL</t>
  </si>
  <si>
    <t xml:space="preserve">802 2 307 </t>
  </si>
  <si>
    <t xml:space="preserve"> Sopravvenienze passive v/terzi relative al PERSONALE-VARIE</t>
  </si>
  <si>
    <t xml:space="preserve">802 2 308 </t>
  </si>
  <si>
    <t>Sopravvenienze passive v/terzi relative al personale -comparto- per arretrati CCNL</t>
  </si>
  <si>
    <t xml:space="preserve">802 2 309 </t>
  </si>
  <si>
    <t>Sopravvenienze passive v/terzi relative al personale - comparto - Varie</t>
  </si>
  <si>
    <t xml:space="preserve">802 2 310 </t>
  </si>
  <si>
    <t>Sopravvenienze passive v/terzi relative alle convenzioni con i MMG per arretrati da rinnovi ACNL</t>
  </si>
  <si>
    <t xml:space="preserve">802 2 311 </t>
  </si>
  <si>
    <t xml:space="preserve"> Sopravvenienze passive v/terzi relative alle convenzioni con i MMG - Varie</t>
  </si>
  <si>
    <t xml:space="preserve">802 2 312 </t>
  </si>
  <si>
    <t xml:space="preserve"> Sopravvenienze passive v/terzi relative alle convenzioni con i PLS per arretrati da rinnovi ACNL</t>
  </si>
  <si>
    <t xml:space="preserve">802 2 313 </t>
  </si>
  <si>
    <t>Sopravvenienze passive v/terzi relative alle convenzioni con i PLS - Varie</t>
  </si>
  <si>
    <t xml:space="preserve">802 2 314 </t>
  </si>
  <si>
    <t>Sopravvenienze passive v/terzi relative alle convenzioni per la specialistica</t>
  </si>
  <si>
    <t xml:space="preserve">802 2 315 </t>
  </si>
  <si>
    <t>Sopravvenienze passive v/terzi relative all'acquisto prestaz. Sanitarie da operatori accreditati</t>
  </si>
  <si>
    <t xml:space="preserve">802 2 316 </t>
  </si>
  <si>
    <t>Sopravvenienze passive v/terzi relative all'acquisto di beni e servizi</t>
  </si>
  <si>
    <t xml:space="preserve">802 2 317 </t>
  </si>
  <si>
    <t xml:space="preserve"> Altre sopravvenienze passive v/terzi </t>
  </si>
  <si>
    <t xml:space="preserve">802 2 401 </t>
  </si>
  <si>
    <t xml:space="preserve"> Insussistenze passive v/ Asp/Asl-Ao,Irccs,Pol. della Regione</t>
  </si>
  <si>
    <t>802 2 402</t>
  </si>
  <si>
    <t>Insussistenze passive v/terzi relative alla mobilità extraregionale</t>
  </si>
  <si>
    <t xml:space="preserve">802 2 403 </t>
  </si>
  <si>
    <t xml:space="preserve"> Insussistenze passive v/terzi relative al personale</t>
  </si>
  <si>
    <t xml:space="preserve">802 2 404 </t>
  </si>
  <si>
    <t xml:space="preserve"> Insussistenze passive v/terzi relative alle convenzioni con medici di base</t>
  </si>
  <si>
    <t xml:space="preserve">802 2 405 </t>
  </si>
  <si>
    <t>Insussistenze passive v/terzi relative alle convenzioni per la specialistica</t>
  </si>
  <si>
    <t xml:space="preserve">802 2 406 </t>
  </si>
  <si>
    <t xml:space="preserve"> Insussistenze passive v/terzi relative all'acquisto prestaz. Sanitarie da operatori accreditati</t>
  </si>
  <si>
    <t>802 2 407</t>
  </si>
  <si>
    <t xml:space="preserve"> Insussistenze passive v/terzi relative all'acquisto di beni e servizi</t>
  </si>
  <si>
    <t xml:space="preserve">802 2 408 </t>
  </si>
  <si>
    <t xml:space="preserve"> Altre Insussistenze passive v/terzi </t>
  </si>
  <si>
    <t xml:space="preserve">802 2 501 </t>
  </si>
  <si>
    <t xml:space="preserve"> Altri oneri straordinari </t>
  </si>
  <si>
    <t xml:space="preserve">901 1 101 </t>
  </si>
  <si>
    <t xml:space="preserve">IRAP relativa a personale dipendente </t>
  </si>
  <si>
    <t xml:space="preserve">901 1 201 </t>
  </si>
  <si>
    <t xml:space="preserve"> IRAP relativa a collaboratori e personale assimilato a lavoro dipendente</t>
  </si>
  <si>
    <t xml:space="preserve">901 1 301 </t>
  </si>
  <si>
    <t xml:space="preserve"> IRAP relativa ad attività di libera professione (intramoenia)</t>
  </si>
  <si>
    <t>901 1 401</t>
  </si>
  <si>
    <t xml:space="preserve"> IRAP relativa ad attività commerciali </t>
  </si>
  <si>
    <t xml:space="preserve">901 2 101 </t>
  </si>
  <si>
    <t xml:space="preserve"> IRES su attività istituzionale </t>
  </si>
  <si>
    <t xml:space="preserve">901 2 201 </t>
  </si>
  <si>
    <t xml:space="preserve"> IRES su attività commerciale </t>
  </si>
  <si>
    <t xml:space="preserve">901 3 101 </t>
  </si>
  <si>
    <t xml:space="preserve"> Accantonamento a F.do Imposte (Accertamenti, condoni, ecc.)</t>
  </si>
  <si>
    <t xml:space="preserve"> Altre prestazioni sanitarie - Mobilità attiva Internazionale-Prefettura</t>
  </si>
  <si>
    <t xml:space="preserve"> Rimanenze finali di Altri materiali </t>
  </si>
  <si>
    <t xml:space="preserve"> Rimanenze finali di materiali diagnostici e prodotti chimici </t>
  </si>
  <si>
    <t>costi indiretti alp monouso</t>
  </si>
  <si>
    <t>501 1 804</t>
  </si>
  <si>
    <t>502 2 118</t>
  </si>
  <si>
    <t>502 2 119</t>
  </si>
  <si>
    <t>502 2 120</t>
  </si>
  <si>
    <t>costi indiretti alp  elettricità</t>
  </si>
  <si>
    <t xml:space="preserve">costi indiretti alp riscaldamento </t>
  </si>
  <si>
    <t>costi indiretti alp  cup</t>
  </si>
  <si>
    <t xml:space="preserve">101 1 101 Costi di impianto e di ampliamento </t>
  </si>
  <si>
    <t>101 1 102 F.do Amm.to costi di impianto e di ampliamento</t>
  </si>
  <si>
    <t xml:space="preserve">101 1 201 Costi di ricerca, sviluppo </t>
  </si>
  <si>
    <t>101 1 202 F.do Amm.to costi di ricerca, sviluppo</t>
  </si>
  <si>
    <t>101 1 301 Diritti di brevetto e diritti di utilizzazione delle opere d'ingegno</t>
  </si>
  <si>
    <t>101 1 302 F.do Amm.to diritti di brevetto e diritti di utilizzazione delle opere d'ingegno</t>
  </si>
  <si>
    <t xml:space="preserve">101 1 303 Implementazione software </t>
  </si>
  <si>
    <t xml:space="preserve">101 1 304 Fondo ammortamento software </t>
  </si>
  <si>
    <t>101 1 401 Immobilizzazioni immateriali in corso e acconti</t>
  </si>
  <si>
    <t xml:space="preserve">101 1 501 Migliorie su beni di terzi </t>
  </si>
  <si>
    <t xml:space="preserve">101 1 502 F.do Amm.to Migliorie su beni di terzi </t>
  </si>
  <si>
    <t>101 1 503 Costi per concessioni, licenze marchi e diritti simili</t>
  </si>
  <si>
    <t>101 1 504 F.do Amm.to costi per concessioni, licenze marchi e diritti simili</t>
  </si>
  <si>
    <t xml:space="preserve">101 1 505 Altre immobilizzazioni immateriali </t>
  </si>
  <si>
    <t>101 1 506 F.do Amm.to altre immobilizzazioni immateriali</t>
  </si>
  <si>
    <t>101 2 101 Terreni DISPONIBILI</t>
  </si>
  <si>
    <t xml:space="preserve">101 2 201 Fabbricati disponibili </t>
  </si>
  <si>
    <t xml:space="preserve">101 2 202 Costruzioni leggere disponibili </t>
  </si>
  <si>
    <t xml:space="preserve">101 2 203 F.do Amm.to Fabbricati disponibili </t>
  </si>
  <si>
    <t>101 2 204 F.do Amm.to Costruzioni leggere disponibili</t>
  </si>
  <si>
    <t xml:space="preserve">101 2 205 Fabbricati indisponibili </t>
  </si>
  <si>
    <t xml:space="preserve">101 2 206 F.do Amm.to Fabbricati indisponibili </t>
  </si>
  <si>
    <t xml:space="preserve">101 2 207 ampliamento art.20 dea </t>
  </si>
  <si>
    <t xml:space="preserve">101 2 208 fondo amm.to art.20 dea </t>
  </si>
  <si>
    <t xml:space="preserve">101 2 209 malattie infettive </t>
  </si>
  <si>
    <t xml:space="preserve">101 2 210 fondo amm.to malattie infettive </t>
  </si>
  <si>
    <t xml:space="preserve">101 2 211 II lotto art.20 </t>
  </si>
  <si>
    <t xml:space="preserve">101 2 212 fondo amm.to II lotto art.20 </t>
  </si>
  <si>
    <t xml:space="preserve">101 2 301 Impianti e macchinari sanitari </t>
  </si>
  <si>
    <t>101 2 302 Fondo ammortamento impianti e macchinari sanitari</t>
  </si>
  <si>
    <t xml:space="preserve">101 2 303 Impianti e macchinari non sanitari </t>
  </si>
  <si>
    <t>101 2 304 Fondo ammortamento impianti e macchinari non sanitari</t>
  </si>
  <si>
    <t xml:space="preserve">101 2 401 Attrezzature sanitarie e scientifiche </t>
  </si>
  <si>
    <t>101 2 402 F.do Amm.to Attrezzature sanitarie e scientifiche</t>
  </si>
  <si>
    <t xml:space="preserve">101 2 403 Attrezzature generiche </t>
  </si>
  <si>
    <t xml:space="preserve">101 2 404 Fondo ammortamento attrezzature generiche </t>
  </si>
  <si>
    <t xml:space="preserve">101 2 405 attrezzature sanitarie rogliano </t>
  </si>
  <si>
    <t>101 2 406 fondo amm.to attrezzature sanitarie rogliano</t>
  </si>
  <si>
    <t xml:space="preserve">101 2 407 attrezzature sanitarie m.santo </t>
  </si>
  <si>
    <t xml:space="preserve">101 2 408 fondo amm.to attrezzature sanitarie m.santo </t>
  </si>
  <si>
    <t xml:space="preserve">101 2 409 attrezzature fondi mutuo </t>
  </si>
  <si>
    <t xml:space="preserve">101 2 410 attrezzature in dotazione </t>
  </si>
  <si>
    <t xml:space="preserve">101 2 501 Mobili e arredi </t>
  </si>
  <si>
    <t xml:space="preserve">101 2 502 F.do Amm.to Mobili e arredi </t>
  </si>
  <si>
    <t xml:space="preserve">101 2 503 Mobili e arredi ad elevato valore artistico </t>
  </si>
  <si>
    <t xml:space="preserve">101 2 504 mobili e arredi rogliano </t>
  </si>
  <si>
    <t xml:space="preserve">101 2 505 fondo amm.to mobili e arredi rogliano </t>
  </si>
  <si>
    <t xml:space="preserve">101 2 506 mobili e arredi mariano santo </t>
  </si>
  <si>
    <t>101 2 507 fondo ammortamento mobili e arredi mariano santo</t>
  </si>
  <si>
    <t>101 2 601 Ambulanze</t>
  </si>
  <si>
    <t xml:space="preserve">101 2 602 Fondo ammortamento ambulanze </t>
  </si>
  <si>
    <t xml:space="preserve">101 2 603 Automezzi </t>
  </si>
  <si>
    <t xml:space="preserve">101 2 604 Fondo ammortamento automezzi </t>
  </si>
  <si>
    <t xml:space="preserve">101 2 605 Altri mezzi di trasporto </t>
  </si>
  <si>
    <t xml:space="preserve">101 2 606 Fondo ammortamento altri mezzi di trasporto </t>
  </si>
  <si>
    <t xml:space="preserve">101 2 701 Migliorie su beni di terzi </t>
  </si>
  <si>
    <t>101 2 702 Fondo ammortamento migliorie su beni di terzi</t>
  </si>
  <si>
    <t xml:space="preserve">101 2 703 Altri beni materiali </t>
  </si>
  <si>
    <t xml:space="preserve">101 2 704 Fondo ammortamento altri beni materiali </t>
  </si>
  <si>
    <t xml:space="preserve">101 2 801 Immobilizzazioni materiali in corso </t>
  </si>
  <si>
    <t>101 2 802 Costi per versamenti a fornitori di anticipi per l'acquisizione di immobilizzazioni materiali in corso</t>
  </si>
  <si>
    <t xml:space="preserve">101 2 803 costruzione annunziata art.20 </t>
  </si>
  <si>
    <t xml:space="preserve">101 2 804 costruzione rogliano art.20 </t>
  </si>
  <si>
    <t>101 2 805 manutenzione straordinaria fondi sicurezza</t>
  </si>
  <si>
    <t xml:space="preserve">101 2 806 costruzione dermatologia oncologica </t>
  </si>
  <si>
    <t>101 2 807 costruzione immobili art. 20 II fase II parte</t>
  </si>
  <si>
    <t xml:space="preserve">101 3 101 Crediti finanziari verso imprese controllate </t>
  </si>
  <si>
    <t xml:space="preserve">101 3 102 Crediti finanziari verso imprese collegate </t>
  </si>
  <si>
    <t xml:space="preserve">101 3 103 Crediti finanziari verso Regione </t>
  </si>
  <si>
    <t xml:space="preserve">101 3 104 Crediti finanziari verso altri </t>
  </si>
  <si>
    <t xml:space="preserve">101 3 105 Fondo svalutazione crediti Regione </t>
  </si>
  <si>
    <t xml:space="preserve">101 3 106 Fondo svalutazione crediti verso altri </t>
  </si>
  <si>
    <t>101 3 201 Partecipazioni in imprese controllate e collegate</t>
  </si>
  <si>
    <t>101 3 202 Partecipazioni in altre imprese</t>
  </si>
  <si>
    <t xml:space="preserve">101 3 203 Titoli di Stato </t>
  </si>
  <si>
    <t xml:space="preserve">101 3 204 Altre Obbligazioni </t>
  </si>
  <si>
    <t xml:space="preserve">101 3 205 Titoli azionari quotati in Borsa </t>
  </si>
  <si>
    <t xml:space="preserve">101 3 206 Altri titoli </t>
  </si>
  <si>
    <t xml:space="preserve">102 1 101 Prodotti Farmaceutici </t>
  </si>
  <si>
    <t xml:space="preserve">102 1 201 Emoderivati </t>
  </si>
  <si>
    <t xml:space="preserve">102 1 301 Ossigeno </t>
  </si>
  <si>
    <t xml:space="preserve">102 1 401 Prodotti dietetici </t>
  </si>
  <si>
    <t xml:space="preserve">102 1 501 Materiali per profilassi (vaccini) </t>
  </si>
  <si>
    <t>102 1 701 Mezzi di contrasto</t>
  </si>
  <si>
    <t>102 1 702 Materiali diagnostici, lastre RX carta per ECG, ECG, ecc</t>
  </si>
  <si>
    <t xml:space="preserve">102 1 801 Presidi chirurgici e materiali sanitari </t>
  </si>
  <si>
    <t xml:space="preserve">102 1 901 Materiali protesici </t>
  </si>
  <si>
    <t xml:space="preserve">102 1 1001 Materiali per emodialisi </t>
  </si>
  <si>
    <t xml:space="preserve">102 1 1101 Farmaci per uso veterinario </t>
  </si>
  <si>
    <t>102 1 1102 Altri materiali e prodotti per uso veterinario</t>
  </si>
  <si>
    <t xml:space="preserve">102 1 1201 Sangue ed emocomponenti </t>
  </si>
  <si>
    <t xml:space="preserve">102 1 1202 Gas medicali </t>
  </si>
  <si>
    <t xml:space="preserve">102 1 1203 Altri beni e prodotti sanitari </t>
  </si>
  <si>
    <t xml:space="preserve">102 1 1301 Acconti su forniture materiale sanitario </t>
  </si>
  <si>
    <t>102 2 101 Acconti su forniture materiale non sanitario</t>
  </si>
  <si>
    <t xml:space="preserve">102 2 201 Prodotti alimentari </t>
  </si>
  <si>
    <t>102 2 302 Materiali di guardaroba, di pulizia e di convivenza in genere</t>
  </si>
  <si>
    <t xml:space="preserve">102 2 403 Combustibili, carburanti e lubrificanti </t>
  </si>
  <si>
    <t>102 2 504 Supporti informatici e Cancelleria e stampati</t>
  </si>
  <si>
    <t>102 2 605 Materiale tecnico strumentale per manutenzioni e riparazioni</t>
  </si>
  <si>
    <t>102 2 706 Altri beni non sanitari</t>
  </si>
  <si>
    <t xml:space="preserve">102 3 101 Crediti v/ Stato per spesa corrente </t>
  </si>
  <si>
    <t xml:space="preserve">102 3 102 Crediti v/ Stato per mobilità attiva </t>
  </si>
  <si>
    <t>102 3 103 Crediti v/ Stato per mobilità attiva  privata</t>
  </si>
  <si>
    <t xml:space="preserve">102 3 104 Crediti v/ Stato per spesa investimenti </t>
  </si>
  <si>
    <t xml:space="preserve">102 3 201 Crediti v/ Regione per spesa corrente </t>
  </si>
  <si>
    <t>102 3 202 Crediti v/Regione per acconti su spesa corrente</t>
  </si>
  <si>
    <t>102 3 203 Crediti v/ Regione per mobilità attiva da Asp/Asl-Ao intraregionale</t>
  </si>
  <si>
    <t>102 3 204 Crediti v/ Regione per mobilità attiva da Asp/Asl-Ao extraregione</t>
  </si>
  <si>
    <t>102 3 205 Crediti v/ Regione per mobilità attiva extra-regione da privato</t>
  </si>
  <si>
    <t>102 3 301 Crediti v/Regione per finanziamenti per investimenti</t>
  </si>
  <si>
    <t>102 3 302 Crediti v/Regione per aumento fondo dotazione</t>
  </si>
  <si>
    <t xml:space="preserve">102 3 303 Crediti v/Regione per ripiano perdite </t>
  </si>
  <si>
    <t>102 3 304 Crediti v/Regione per OBPN</t>
  </si>
  <si>
    <t>102 3 305 crediti regione per contributi per ricerca</t>
  </si>
  <si>
    <t xml:space="preserve">102 4 101 Crediti v/Comuni </t>
  </si>
  <si>
    <t xml:space="preserve">102 5 101 Crediti verso ASP COSENZA </t>
  </si>
  <si>
    <t xml:space="preserve">102 5 102 Crediti verso ASP CROTONE </t>
  </si>
  <si>
    <t xml:space="preserve">102 5 103 Crediti verso ASP CATANZARO </t>
  </si>
  <si>
    <t xml:space="preserve">102 5 104 Crediti verso ASP VIBO VALENTIA </t>
  </si>
  <si>
    <t xml:space="preserve">102 5 105 Crediti verso ASP REGGIO CALABRIA </t>
  </si>
  <si>
    <t>102 5 106 Crediti verso Aziende ASL/ASP - Mobilità intraregionale</t>
  </si>
  <si>
    <t>102 5 107 Fondo svalutazione crediti v/Asp-Asl della Regione</t>
  </si>
  <si>
    <t xml:space="preserve">102 5 201 Crediti verso A.O. COSENZA </t>
  </si>
  <si>
    <t xml:space="preserve">102 5 202 Crediti verso A.O. PUGLESE CIACCIO (Cz) </t>
  </si>
  <si>
    <t xml:space="preserve">102 5 203 Crediti verso A.O. MATER DOMINI </t>
  </si>
  <si>
    <t xml:space="preserve">102 5 204 Crediti verso A.O. BIANCHI-MELACRINO- </t>
  </si>
  <si>
    <t>102 5 205 Crediti verso Aziende Ospedaliere - Mobilità intraregionale</t>
  </si>
  <si>
    <t>102 5 206 Fondo svalutazione crediti v/Ao della Regione</t>
  </si>
  <si>
    <t>102 5 301 Crediti verso IRCCS e Policlinici - Mobilità intraregionale</t>
  </si>
  <si>
    <t>102 5 302 Fondo svalutazione crediti v/IRCCS e Policlinici della Regione</t>
  </si>
  <si>
    <t>102 5 401 Crediti v/aziende sanitarie pubbliche fuori regione (mobilità pubblica non in compensazione)</t>
  </si>
  <si>
    <t xml:space="preserve">102 7 101 Erario c/Ires </t>
  </si>
  <si>
    <t xml:space="preserve">102 7 102 Erario c/IRAP </t>
  </si>
  <si>
    <t>102 7 103 Erario c/ritenute</t>
  </si>
  <si>
    <t xml:space="preserve">102 7 104 Erario c/Iva </t>
  </si>
  <si>
    <t xml:space="preserve">102 7 105 Credito verso Erario per imposte anticipate </t>
  </si>
  <si>
    <t xml:space="preserve">102 8 101 Crediti v/clienti privati </t>
  </si>
  <si>
    <t>102 8 102 crediti da casa di cura</t>
  </si>
  <si>
    <t>102 8 201 Crediti v/clienti privati per anticipi mobilità attiva</t>
  </si>
  <si>
    <t xml:space="preserve">102 8 301 Crediti v/società controllate e collegate </t>
  </si>
  <si>
    <t xml:space="preserve">102 8 401 Crediti v/sperimentazioni gestionali </t>
  </si>
  <si>
    <t xml:space="preserve">102 8 501 Crediti v/gestioni liquidatorie </t>
  </si>
  <si>
    <t>102 8 601 Crediti v/prefetture</t>
  </si>
  <si>
    <t xml:space="preserve">102 8 701 Crediti v/altri soggetti pubblici </t>
  </si>
  <si>
    <t>102 8 801 Crediti per fatture da emettere -CASE DI CURA</t>
  </si>
  <si>
    <t xml:space="preserve">102 8 901 Crediti per note di credito da ricevere </t>
  </si>
  <si>
    <t xml:space="preserve">102 8 1001 Crediti v/dipendenti </t>
  </si>
  <si>
    <t xml:space="preserve">102 8 1101 Acconti verso fornitori </t>
  </si>
  <si>
    <t>102 8 1201 Altri crediti diversi</t>
  </si>
  <si>
    <t>102 8 1301 Fondo svalutazione - Crediti v/clienti privati</t>
  </si>
  <si>
    <t>102 8 1302 Fondo svalutazione - Crediti v/gestioni liquidatorie</t>
  </si>
  <si>
    <t xml:space="preserve">102 8 1303 Fondo svalutazione - Crediti vs/Prefetture </t>
  </si>
  <si>
    <t>102 8 1304 Fondo svalutazione - Crediti v/altri soggetti pubblici</t>
  </si>
  <si>
    <t xml:space="preserve">102 8 1305 Fondo svalutazione - Altri crediti diversi </t>
  </si>
  <si>
    <t xml:space="preserve">102 9 101 Partecipazioni in imprese controllate </t>
  </si>
  <si>
    <t xml:space="preserve">102 9 201 Partecipazioni in imprese collegate </t>
  </si>
  <si>
    <t xml:space="preserve">102 9 301 Partecipazioni in altre imprese </t>
  </si>
  <si>
    <t>102 10 101 Titoli che non costituiscono immobilizzazioni</t>
  </si>
  <si>
    <t>102 11 101 Cassa principale ECONOMALE</t>
  </si>
  <si>
    <t xml:space="preserve">102 11 201 Cassa economale </t>
  </si>
  <si>
    <t xml:space="preserve">102 11 301 Cassa ALPI </t>
  </si>
  <si>
    <t xml:space="preserve">102 12 101 Istituto tesoriere </t>
  </si>
  <si>
    <t>102 13 101 Conti correnti postali</t>
  </si>
  <si>
    <t xml:space="preserve">103 1 101 Ratei attivi </t>
  </si>
  <si>
    <t xml:space="preserve">103 1 201 Ratei attivi v/Asp-Asl-AO della Regione </t>
  </si>
  <si>
    <t xml:space="preserve">103 2 101 Risconti attivi </t>
  </si>
  <si>
    <t xml:space="preserve">103 2 201 Risconti attivi v/Asp/Asl-AO della Regione </t>
  </si>
  <si>
    <t>103 4 101 fatture da emettere- AASS-AAOO</t>
  </si>
  <si>
    <t xml:space="preserve">103 4 102 Incassi conto transitorio </t>
  </si>
  <si>
    <t xml:space="preserve">103 4 103 Pagamenti conto transitorio </t>
  </si>
  <si>
    <t xml:space="preserve">103 4 104 Giroconti </t>
  </si>
  <si>
    <t xml:space="preserve">103 4 105 Giroconto transitorio Entrate </t>
  </si>
  <si>
    <t xml:space="preserve">200 0 0 PASSIVO </t>
  </si>
  <si>
    <t xml:space="preserve">204 1 101 Finanziamenti per investimenti da rettifica c/esercizio </t>
  </si>
  <si>
    <t>204 1 102 Contributi e trasferimenti da regione FSR vincolati</t>
  </si>
  <si>
    <t>204 1 103 finanziamenti in c/capitale</t>
  </si>
  <si>
    <t>204 1 104 Contributi e trasferimenti in c/capitale dallo Stato</t>
  </si>
  <si>
    <t>204 1 105 Finanziamenti per investimenti ex art 20</t>
  </si>
  <si>
    <t xml:space="preserve">204 1 106 contributi art.20 II Lotto </t>
  </si>
  <si>
    <t xml:space="preserve">204 1 107 contributi art.20 I lotto </t>
  </si>
  <si>
    <t xml:space="preserve">204 1 108 contributi settore sicurezza </t>
  </si>
  <si>
    <t xml:space="preserve">204 1 109 contributi dermatologia oncologica </t>
  </si>
  <si>
    <t>204 1 110 contributi per copertura debiti al 31/12/2008</t>
  </si>
  <si>
    <t xml:space="preserve">204 1 201 Contributi in c/capitale da Altri </t>
  </si>
  <si>
    <t xml:space="preserve">204 2 101 Donazioni e lasciti </t>
  </si>
  <si>
    <t xml:space="preserve">204 3 101 Fondo di dotazione </t>
  </si>
  <si>
    <t>204 4 101 Versamenti per copertura debiti al 31 12 2005</t>
  </si>
  <si>
    <t>204 4 102 Contributi per ripiani perdite anni precedenti</t>
  </si>
  <si>
    <t xml:space="preserve">204 4 103 contributi per obiettivi di piano </t>
  </si>
  <si>
    <t xml:space="preserve">204 5 101 Riserve da rivalutazioni </t>
  </si>
  <si>
    <t xml:space="preserve">204 5 201 Riserve da plusvalenze da reinvestire </t>
  </si>
  <si>
    <t xml:space="preserve">204 5 301 Riserva per spese di investimento </t>
  </si>
  <si>
    <t xml:space="preserve">204 5 302 Riserva per spese in conto esercizio </t>
  </si>
  <si>
    <t xml:space="preserve">204 5 303 Riserva per incentivazione al personale </t>
  </si>
  <si>
    <t xml:space="preserve">204 5 304 Riserva per ripiano perdite d'esercizio </t>
  </si>
  <si>
    <t xml:space="preserve">204 6 101 Utile portate a nuovo </t>
  </si>
  <si>
    <t xml:space="preserve">204 6 102 Perdita portate a nuovo </t>
  </si>
  <si>
    <t xml:space="preserve">204 7 101 Utile (perdita) dell'esercizio </t>
  </si>
  <si>
    <t xml:space="preserve">205 1 101 Fondi per imposte, anche differite </t>
  </si>
  <si>
    <t>205 2 101 Fondo rischi per cause civili ed oneri processuali</t>
  </si>
  <si>
    <t>205 2 102 Fondo rischi per contenzioso personale dipendente</t>
  </si>
  <si>
    <t>205 2 104 residuo del fondo produttività da distribuire al personale</t>
  </si>
  <si>
    <t>205 3 101 Quota FSR  inutilizzata vincolato OBPN 2012-2013-2014</t>
  </si>
  <si>
    <t>205 3 102 Fondo autoassicurazione</t>
  </si>
  <si>
    <t>205 3 103 Fondo rinnovi contrattuali- Personale  Dipendente</t>
  </si>
  <si>
    <t xml:space="preserve">205 3 104 Altri fondi per oneri e spese </t>
  </si>
  <si>
    <t>205 3 105  fondi per quota inutillizzata vincolata extrafondo da Regione</t>
  </si>
  <si>
    <t>206 1 101 FONDO PER PREMI OPEROSITA'</t>
  </si>
  <si>
    <t>206 2 101 FONDO PER TRATTAMENTO DI FINE RAPPORTO  DIPENDENTI</t>
  </si>
  <si>
    <t xml:space="preserve">207 1 101 Debiti per mutui passivi </t>
  </si>
  <si>
    <t xml:space="preserve">207 2 101 Debiti v/Stato per mobilità passiva </t>
  </si>
  <si>
    <t xml:space="preserve">207 2 102 Altri debiti v/Stato </t>
  </si>
  <si>
    <t xml:space="preserve">207 2 201 Debiti v/Regione per finanziamenti </t>
  </si>
  <si>
    <t>207 2 202 Debiti v/Regione per mobilità passiva intraregione</t>
  </si>
  <si>
    <t>207 2 203 Debiti v/Regione per mobilità passiva  extraregione</t>
  </si>
  <si>
    <t>207 2 204 Debiti v/Regione per acconti su spesa corrente</t>
  </si>
  <si>
    <t xml:space="preserve">207 2 205 Altri debiti v/Regione </t>
  </si>
  <si>
    <t xml:space="preserve">207 2 206 debiti verso regione per cartolarizzazione </t>
  </si>
  <si>
    <t xml:space="preserve">207 2 207 debiti verso regione per SUA </t>
  </si>
  <si>
    <t xml:space="preserve">207 3 101 Debiti v/Comuni </t>
  </si>
  <si>
    <t xml:space="preserve">207 4 101 Debiti verso ASP COSENZA </t>
  </si>
  <si>
    <t xml:space="preserve">207 4 102 Debiti verso ASP CROTONE </t>
  </si>
  <si>
    <t xml:space="preserve">207 4 103 Debiti verso ASP CATANZARO </t>
  </si>
  <si>
    <t xml:space="preserve">207 4 104 Debiti verso ASP VIBO VALENTIA </t>
  </si>
  <si>
    <t xml:space="preserve">207 4 105 Debiti verso ASP REGGIO CALABRIA </t>
  </si>
  <si>
    <t>207 4 106 Debiti verso Aziende ASP/ASL per mobilità passiva intraregionale</t>
  </si>
  <si>
    <t>207 4 107 Debiti verso Aziende ASP/ASL per anticipi mobilità attiva privata extraregione</t>
  </si>
  <si>
    <t xml:space="preserve">207 4 201 Debiti verso A.O. COSENZA </t>
  </si>
  <si>
    <t xml:space="preserve">207 4 202 Debiti verso A.O. PUGLESE CIACCIO (Cz) </t>
  </si>
  <si>
    <t xml:space="preserve">207 4 203 Debiti verso A.O. MATER DOMINI </t>
  </si>
  <si>
    <t>207 4 204 Debiti verso A.O. BIANCHI-MELACRINO-MORELLI (RC)</t>
  </si>
  <si>
    <t>207 4 205 Debiti verso Aziende Ospedaliere per  mobilità passiva intraregionale</t>
  </si>
  <si>
    <t>207 4 301 Debiti verso IRCCS e Policlinici per mobilità passiva intraregionale</t>
  </si>
  <si>
    <t>207 4 401 Debiti v/aziende sanitarie pubbliche fuori regione (mobilità pubblica non in compensazione)</t>
  </si>
  <si>
    <t>207 4 501 Debiti v/Asp/Asl-AO della Regione per versamenti c/patrimonio netto</t>
  </si>
  <si>
    <t xml:space="preserve">207 5 101 Debiti v/ARPA </t>
  </si>
  <si>
    <t xml:space="preserve">207 6 101 Debiti verso fornitori </t>
  </si>
  <si>
    <t xml:space="preserve">207 6 201 Debiti v/Case di cura </t>
  </si>
  <si>
    <t xml:space="preserve">207 6 301 Debiti v/specialisti convenzionati esterni </t>
  </si>
  <si>
    <t xml:space="preserve">207 6 401 Debiti v/specialisti convenzionati interni </t>
  </si>
  <si>
    <t xml:space="preserve">207 6 501 Debiti v/farmacie </t>
  </si>
  <si>
    <t>207 6 601 Debiti v/altre strutture accreditate e  convenzionate</t>
  </si>
  <si>
    <t xml:space="preserve">207 6 701 Debiti verso professionisti </t>
  </si>
  <si>
    <t xml:space="preserve">207 6 801 Debiti per fatture da ricevere </t>
  </si>
  <si>
    <t>207 6 901 Debiti verso erogatori sanitari privati per  mobilità attiva privata extraregione</t>
  </si>
  <si>
    <t xml:space="preserve">207 6 902 debiti verso istituti di assicurazione </t>
  </si>
  <si>
    <t xml:space="preserve">207 7 101 Debiti verso istituto tesoriere </t>
  </si>
  <si>
    <t xml:space="preserve">207 8 101 Erario c/Ires </t>
  </si>
  <si>
    <t xml:space="preserve">207 8 102 Erario c/ritenute su lavoro autonomo </t>
  </si>
  <si>
    <t xml:space="preserve">207 8 103 Erario c/ritenute su lavoro dipendente </t>
  </si>
  <si>
    <t xml:space="preserve">207 8 104 Erario c/I.V.A. </t>
  </si>
  <si>
    <t xml:space="preserve">207 8 105 Erario c/ Irap </t>
  </si>
  <si>
    <t xml:space="preserve">207 8 106 Altre imposte e tasse </t>
  </si>
  <si>
    <t xml:space="preserve">207 9 101 Debiti verso INPDAP </t>
  </si>
  <si>
    <t xml:space="preserve">207 9 102 Debiti verso INPS lavoratori dipendenti </t>
  </si>
  <si>
    <t xml:space="preserve">207 9 103 Debiti verso INPS lavoratori autonomi </t>
  </si>
  <si>
    <t xml:space="preserve">207 9 104 Debiti verso INAIL </t>
  </si>
  <si>
    <t xml:space="preserve">207 9 105 Debiti verso ENPAM </t>
  </si>
  <si>
    <t xml:space="preserve">207 9 106 Debiti verso ONAOSI </t>
  </si>
  <si>
    <t xml:space="preserve">207 9 107 Debiti verso altri Istituti Previdenziali </t>
  </si>
  <si>
    <t xml:space="preserve">207 10 101 Debiti v/Altri finanziatori </t>
  </si>
  <si>
    <t xml:space="preserve">207 10 201 Debiti v/società controllate e collegate </t>
  </si>
  <si>
    <t xml:space="preserve">207 10 202 Debiti v/sperimentazioni gestionali </t>
  </si>
  <si>
    <t xml:space="preserve">207 10 301 Debiti verso personale ruolo sanitario </t>
  </si>
  <si>
    <t xml:space="preserve">207 10 302 Debiti verso personale ruolo professionale </t>
  </si>
  <si>
    <t xml:space="preserve">207 10 303 Debiti verso personale ruolo tecnico </t>
  </si>
  <si>
    <t xml:space="preserve">207 10 304 Debiti verso personale ruolo amministrativo </t>
  </si>
  <si>
    <t xml:space="preserve">207 10 305 Debiti v/gestioni liquidatorie </t>
  </si>
  <si>
    <t>207 10 306 Debiti vs. Terzi su emolumenti stipendiali (organizzazioni sindacali, cessionari diversi, pignoramenti e trattenute varie)</t>
  </si>
  <si>
    <t xml:space="preserve">207 10 307 Debiti verso Cessionari </t>
  </si>
  <si>
    <t>207 10 308 Debiti verso organi direttivi ed istituzionali</t>
  </si>
  <si>
    <t xml:space="preserve">207 10 309 Debiti verso assistiti </t>
  </si>
  <si>
    <t xml:space="preserve">207 10 310 Debiti v/medici di medicina generale </t>
  </si>
  <si>
    <t xml:space="preserve">207 10 311 Debiti v/pediatri di libera scelta </t>
  </si>
  <si>
    <t>207 10 312 Debiti v/medici della continuità assistenziale (Guardie Mediche)</t>
  </si>
  <si>
    <t xml:space="preserve">207 10 313 Debiti per depositi cauzionali </t>
  </si>
  <si>
    <t xml:space="preserve">207 10 314 Altri debiti diversi </t>
  </si>
  <si>
    <t xml:space="preserve">207 10 315 Note di credito da emettere </t>
  </si>
  <si>
    <t xml:space="preserve">207 10 316 debiti verso sindacati </t>
  </si>
  <si>
    <t xml:space="preserve">207 10 317 Debiti al 31/12/2005 </t>
  </si>
  <si>
    <t xml:space="preserve">208 1 101 Ratei passivi </t>
  </si>
  <si>
    <t xml:space="preserve">208 1 201 Ratei passivi v/Asp/Asl-Ao della Regione </t>
  </si>
  <si>
    <t xml:space="preserve">208 2 101 Risconti passivi su FSR per Funzioni </t>
  </si>
  <si>
    <t>208 2 102 Risconti passivi su altri contributi vincolati ASSI da FSR</t>
  </si>
  <si>
    <t>208 2 103 Risconti passivi obiettivi PSN (parte corrente)</t>
  </si>
  <si>
    <t>208 2 104 Risconti passivi altri contributi FSR c/esercizio</t>
  </si>
  <si>
    <t>208 2 105 Risconti passivi altri contributi FSR vincolati</t>
  </si>
  <si>
    <t>208 2 106 Risconti passivi su altri contributi da Regione</t>
  </si>
  <si>
    <t>208 2 107 Risconti passivi contrib. san. Regionali extra FSR</t>
  </si>
  <si>
    <t>208 2 108 Risconti passivi contrib. altri fin. Reg.li  extra FSR</t>
  </si>
  <si>
    <t xml:space="preserve">208 2 110 Risconti passivi v/Asp/Asl-AO Regione </t>
  </si>
  <si>
    <t xml:space="preserve">208 2 111 Altri risconti passivi v/terzi </t>
  </si>
  <si>
    <t xml:space="preserve">301 1 101 Canoni di leasing ancora da pagare </t>
  </si>
  <si>
    <t xml:space="preserve">301 1 201 Beni in comodato </t>
  </si>
  <si>
    <t xml:space="preserve">301 1 202 Altri depositi cauzionali </t>
  </si>
  <si>
    <t xml:space="preserve">301 1 301 Altri conti d'ordine </t>
  </si>
  <si>
    <t xml:space="preserve">301 2 101 Canoni di leasing ancora da pagare </t>
  </si>
  <si>
    <t xml:space="preserve">301 2 201 Beni in comodato </t>
  </si>
  <si>
    <t xml:space="preserve">301 2 202 Altri depositi cauzionali </t>
  </si>
  <si>
    <t xml:space="preserve">301 2 301 Altri conti d'ordine </t>
  </si>
  <si>
    <t>102 1 601 Materiali diagnostici e prodotti chimici</t>
  </si>
  <si>
    <t>Avis -affari generali</t>
  </si>
  <si>
    <t>Materiale tecnico strumentale per manutenzioni e riparazioni</t>
  </si>
  <si>
    <t>materiale economale</t>
  </si>
  <si>
    <t>Documento|E|2015|5438|AZIENDA SANITARIA PROVINCIALE COSENZA (EX AS N.4)|PRESTAZIONI CENTRO TRASFUSIONALE (OSPEDALE DI ACRI) ANNO 2014</t>
  </si>
  <si>
    <t>Documento|E|2015|5467|AZIENDA SANITARIA PROVINCIALE COSENZA (EX AS N.4)|PRESTAZIONI CENTRO TRASFUSIONALE  ANNO 2014( P.O. SAN GIOVANNI INFIORE). N. 69 TRASFUSIONI - N. 70 PROVE DI COMPATIBILITA' - N. 70 CONTROLLO GRUPPO - N. 2 CONC PIASTRINICI</t>
  </si>
  <si>
    <t>Documento|E|2015|5491|AZIENDA SANITARIA PROVINCIALE COSENZA (EX AS N.4)|PRESTAZIONI CENTRO TRASFUSIONALE MAGGIO DICEMBRE 2013 (P.O. ACRI)</t>
  </si>
  <si>
    <t>Documento|E|2015|7365|AZIENDA SANITARIA PROVINCIALE COSENZA (EX AS N.4)|PREST SPEC AMBULATORIALI PO PAOLA</t>
  </si>
  <si>
    <t>Documento|E|2015|7982|AZIENDA SANITARIA PROVINCIALE COSENZA (EX AS N.4)|PRESTAZIONI CENTRO TRASFUSIONALE MAG-DIC/2013 (OSPEDALE SAN GIOVANNI IN FIORE)</t>
  </si>
  <si>
    <t>Documento|E|2015|8017|I.N.R.C.A|PRESTAZIONI CENTRO TRASFUSIONALE MAG-DIC/2013</t>
  </si>
  <si>
    <t>Documento|E|2015|8049|I.N.R.C.A|PRESTAZIONI CENTRO TRASFUSIONALE ANNO 2014</t>
  </si>
  <si>
    <t>Documento|E|2015|8390|AZIENDA SANITARIA PROVINCIALE COSENZA (EX AS N.4)</t>
  </si>
  <si>
    <t>Documento|E|2015|8739|AZIENDA SANITARIA PROVINCIALE COSENZA (EX AS N.4)|Prestazioni Specialistiche ambulatoriali  x pz San Giovanni in Fiore luglio-dic 2014</t>
  </si>
  <si>
    <t>Documento|E|2015|8751|AZIENDA SANITARIA PROVINCIALE COSENZA (EX AS N.4)|Prestazioni Specialistiche ambulatoriali  x pz PO Rossano  luglio 2014</t>
  </si>
  <si>
    <t>Documento|E|2015|8758|AZIENDA SANITARIA PROVINCIALE COSENZA (EX AS N.4)|Prestazioni Specialistiche anatomia patologica  x pz San Francesco di Paola  luglio-sett 2014</t>
  </si>
  <si>
    <t>Documento|E|2015|8759|AZIENDA SANITARIA PROVINCIALE COSENZA (EX AS N.4)|Prestazioni Specialistiche anatomia patologica  x pz po paola  ott-dic  2014</t>
  </si>
  <si>
    <t>Documento|E|2015|8778|AZIENDA SANITARIA PROVINCIALE COSENZA (EX AS N.4)|Prestazioni Specialistiche ambulatoriali  x pz Acri  luglio-dic 2014</t>
  </si>
  <si>
    <t>Documento|E|2015|8781|AZIENDA SANITARIA PROVINCIALE COSENZA (EX AS N.4)|Prestazioni Specialistiche ambulatoriali  x pz Castrovillari luglio-dic 2014</t>
  </si>
  <si>
    <t>Documento|E|2015|8783|AZIENDA SANITARIA PROVINCIALE COSENZA (EX AS N.4)|Prestazioni Specialistiche anatomia patologica x pz PO PAola  aprile 2014</t>
  </si>
  <si>
    <t>Documento|E|2015|8789|AZIENDA SANITARIA PROVINCIALE COSENZA (EX AS N.4)|Prestazioni Specialistiche ambulatoriali  x pz San Giovanni in Fiore agosto 2014</t>
  </si>
  <si>
    <t>Documento|E|2015|8790|AZIENDA SANITARIA PROVINCIALE COSENZA (EX AS N.4)|Prestazioni Specialistiche ambulatoriali  x pz Rossano  dic 2014</t>
  </si>
  <si>
    <t>Documento|E|2015|8792|AZIENDA SANITARIA PROVINCIALE COSENZA (EX AS N.4)|Prestazioni Specialistiche ambulatoriali  x pz Paola luglio-dic 2014</t>
  </si>
  <si>
    <t>Documento|E|2015|8794|AZIENDA SANITARIA PROVINCIALE COSENZA (EX AS N.4)|Prestazioni Specialistiche ambulatoriali  x pz Paola  mag-giugno-ott ott-nov-dic 2014</t>
  </si>
  <si>
    <t>Documento|E|2015|8797|AZIENDA SANITARIA PROVINCIALE COSENZA (EX AS N.4)|Prestazioni Specialistiche ambulatoriali  x pz Castrovillari giugno- luglio-agosto dic 2014</t>
  </si>
  <si>
    <t>Documento|E|2015|8799|AZIENDA SANITARIA PROVINCIALE COSENZA (EX AS N.4)|Prestazioni Specialistiche ambulatoriali  x pz Cetraro dic 2014</t>
  </si>
  <si>
    <t>Documento|E|2015|8800|I.N.R.C.A|Prestazioni Specialistiche ambulatoriali  x pz INRCA luglio-dic 2014</t>
  </si>
  <si>
    <t>Documento|E|2015|8829|AZIENDA OSPEDALIERA PUGLIESE-CIACCIO CZ|Prestazioni specialistiche ambulatortiali II semestre 2014</t>
  </si>
  <si>
    <t>Documento|E|2015|8830|AZIENDA SANITARIA PROVINCIALE DI CROTONE|PRESTAZ SPECIALISTICHE AMBULATORIALI PZ OSP CROTONE AGOSTO-SETT-DIC 2014</t>
  </si>
  <si>
    <t>Documento|E|2015|8832|AZIENDA SANITARIA PROVINCIALE VIBO VALENTIA|PREST SPECIALISTICHE AMBULATORIALI II SEMESTRE 2014</t>
  </si>
  <si>
    <t>Documento|E|2015|8833|AZIENDA SANITARIA PROVINCIALE VIBO VALENTIA|PREST SPECIALISTICHE AMBULATORIALI X PZ DICEMBRE 2014</t>
  </si>
  <si>
    <t>Documento|E|2015|8834|AZIENDA OSPEDALIERA "BIANCHI-MELACRINO-MORELLI"|PREST SPECIALISTICHE AMBULATORIALI X PZ II SEMESTRE 2014</t>
  </si>
  <si>
    <t>Documento|E|2015|11499|AZIENDA SANITARIA PROVINCIALE COSENZA (EX AS N.4)|Prestazioni Specialistiche ambulatoriali  x pz Acri nov- dic 2013</t>
  </si>
  <si>
    <t>Documento|E|2015|11500|AZIENDA SANITARIA PROVINCIALE COSENZA (EX AS N.4)|Prestazioni Specialistiche ambulatoriali  x pz Cetraro nov-dic 2013</t>
  </si>
  <si>
    <t>Documento|E|2015|11501|AZIENDA SANITARIA PROVINCIALE COSENZA (EX AS N.4)|Prestazioni Specialistiche ambulatoriali  x pz Castrivillari dic 2013</t>
  </si>
  <si>
    <t>Documento|E|2015|11502|AZIENDA SANITARIA PROVINCIALE COSENZA (EX AS N.4)|Prestazioni Specialistiche ambulatoriali  x pz paola ott- dic 2013</t>
  </si>
  <si>
    <t>Documento|E|2015|11503|AZIENDA SANITARIA PROVINCIALE COSENZA (EX AS N.4)|Prestazioni Specialistiche ambulatoriali  x pz paola  sett-nov  2014</t>
  </si>
  <si>
    <t>Documento|E|2015|11504|AZIENDA SANITARIA PROVINCIALE VIBO VALENTIA|Prestazioni Specialistiche ambulatoriali  x pz ott-nov 2013</t>
  </si>
  <si>
    <t>Documento|E|2015|11505|AZIENDA OSPEDALIERA "BIANCHI-MELACRINO-MORELLI"|Prestazioni Specialistiche ambulatoriali  x pz  dic 2013</t>
  </si>
  <si>
    <t>Documento|E|2015|11506|AZIENDA OSPEDALIERA PUGLIESE-CIACCIO CZ|Prestazioni Specialistiche ambulatoriali  x pz dic 2013</t>
  </si>
  <si>
    <t>Documento|E|2015|11507|AZIENDA SANITARIA PROVINCIALE DI CROTONE|Prestazioni Specialistiche ambulatoriali  x pz  dic 2013</t>
  </si>
  <si>
    <t>Documento|E|2015|11508|I.N.R.C.A|Prestazioni Specialistiche ambulatoriali  x pz ott- dic 2013</t>
  </si>
  <si>
    <t>Documento|E|2015|16863|AZIENDA SANITARIA PROVINCIALE DI CROTONE|FATTURA RICALCOLATA PER DOPPIE PRESTAZIONI CALCOLATE VEDI FATT 42/2015 E RELATIVA NOTA CREDITO PRESTAZIONI II SEMESTRE 2014</t>
  </si>
  <si>
    <t>Documento|E|2015|22960|AZIENDA SANITARIA PROVINCIALE COSENZA (EX AS N.4)|PRESTAZIONI DI MEDICINA TRASFUSIONALE IN FAVORE NEFROLOGIA E DIALISI PZZA AMENDOLA  ANNO 2014</t>
  </si>
  <si>
    <t>Documento|E|2015|30313|AZIENDA SANITARIA PROVINCIALE COSENZA (EX AS N.4)|crediti relativi all'attività di emodialisi presso santa barbara anni 2010-2011-2012-2013-2014-2015 per rimborso tariffe 20% per utilizzo spazi e attrezzature santa barbara  e per a</t>
  </si>
  <si>
    <t>varie</t>
  </si>
  <si>
    <t>Documento|E|2015|6483|CASA DI CURA LA MADONNINA|PRESTAZIONI CENTRO TRASFUSIONALE MAGGIO-DICEMBRE/2013 (N. 56 TRASFUSIONI - N.60 PROVE DI COMPATIBILITA' - N.60 CONTROLLO GRUPPO)</t>
  </si>
  <si>
    <t>Documento|E|2015|6485|CASA DI CURA SACRO CUORE|PRESTAZIONI CENTRO TRASFUSIONALE MAGGIO-DICEMBRE/2013 (N.  TRASFUSIONI - N. PROVE DI COMPATIBILITA' - N. CONTROLLO GRUPPO)</t>
  </si>
  <si>
    <t>Documento|E|2015|6491|CASA DI CURA SCARNATI|PRESTAZIONI CENTRO TRASFUSIONALE MAGGIO-DICEMBRE/2013 (N. 226 TRASFUSIONI - N. 230PROVE DI COMPATIBILITA' - N.230 CONTROLLO GRUPPO)</t>
  </si>
  <si>
    <t>Documento|E|2015|6492|CASA DI CURA VILLA DEL SOLE|PRESTAZIONI CENTRO TRASFUSIONALE MAGGIO-DICEMBRE/2013 (N. 48 TRASFUSIONI - N. 50 PROVE DI COMPATIBILITA' - N.50 CONTROLLO GRUPPO - N. 6 CONC. PIASTRINICI)</t>
  </si>
  <si>
    <t>Documento|E|2015|6493|CASA DI CURA MISASI - SAN BARTOLO|PRESTAZIONI CENTRO TRASFUSIONALE MAGGIO-DICEMBRE/2013 (N.9  TRASFUSIONI - N.10 PROVE DI COMPATIBILITA' - N. 10  CONTROLLO GRUPPO)</t>
  </si>
  <si>
    <t>Documento|E|2015|6494|CASA DI CURA MADONNA DELLA CATENA|PRESTAZIONI CENTRO TRASFUSIONALE MAGGIO-DICEMBRE/2013 (N. 34 TRASFUSIONI - N. 36 PROVE DI COMPATIBILITA' - N. 36 CONTROLLO GRUPPO - N. 1 CONC. PIASTRINICI)</t>
  </si>
  <si>
    <t>Documento|E|2015|6495|CASA DI CURA LA MADONNINA|PRESTAZIONI CENTRO TRASFUSIONALE ANNO 2014 (N. 56 TRASFUSIONI - N.60 PROVE DI COMPATIBILITA' - N.60 CONTROLLO GRUPPO)</t>
  </si>
  <si>
    <t>Documento|E|2015|6496|CASA DI CURA SACRO CUORE|PRESTAZIONI CENTRO TRASFUSIONALE ANNO 2014 (N.67  TRASFUSIONI - N. 70 PROVE DI COMPATIBILITA' - N. 70 CONTROLLO GRUPPO)</t>
  </si>
  <si>
    <t>Documento|E|2015|6497|CASA DI CURA SCARNATI|PRESTAZIONI CENTRO TRASFUSIONALE ANNO 2014 (N. 305 TRASFUSIONI - N.310 PROVE DI COMPATIBILITA' - N. 310 CONTROLLO GRUPPO)</t>
  </si>
  <si>
    <t>Documento|E|2015|6499|CASA DI CURA VILLA DEL SOLE|PRESTAZIONI CENTRO TRASFUSIONALE ANNO 2014 (N.88  TRASFUSIONI - N.90 PROVE DI COMPATIBILITA' - N.90 CONTROLLO GRUPPO - N. 1 CONC. PIASTRINICI)</t>
  </si>
  <si>
    <t>Documento|E|2015|6504|CASA DI CURA MISASI - SAN BARTOLO|PRESTAZIONI CENTRO TRASFUSIONALE ANNO 2014 (N. 9 TRASFUSIONI - N. 10 PROVE DI COMPATIBILITA' - N. 10 CONTROLLO GRUPPO)</t>
  </si>
  <si>
    <t>Documento|E|2015|6506|CASA DI CURA MADONNA DELLA CATENA|PRESTAZIONI CENTRO TRASFUSIONALE ANNO 2014 (N. 20 TRASFUSIONI - N. 20 PROVE DI COMPATIBILITA' - N. 20 CONTROLLO GRUPPO)</t>
  </si>
  <si>
    <t>Documento|E|2015|8743|CASA DI CURA VILLA DEL SOLE|PRESTAZIONI SPECIALISTICHE AMBULATORIALI EROGATI A RICOVERATI OTT-DIC/2013</t>
  </si>
  <si>
    <t>Documento|E|2015|8782|CASA DI CURA SACRO CUORE|PRESTAZIONI SPECIALISTICHE AMBULATORIALI EROGATE A PAZIENTI RICOVERATI OTTOBRE-NOVEMBRE 2013</t>
  </si>
  <si>
    <t>Documento|E|2015|9338|CASA DI CURA SACRO CUORE|PRESTAZIONI SPECIALISTICHE AMBULATORIALI EROGATE A PAZIENTI RICOVERATI GENNAIO-FEBBRAIO 2014</t>
  </si>
  <si>
    <t>Documento|E|2015|9363|CASA DI CURA MISASI - SAN BARTOLO|PRESTAZIONI SPECIALISTICHE AMBULATORIALI EROGATE A PAZIENTI RICOVERATI DICEMBRE 2013</t>
  </si>
  <si>
    <t>Documento|E|2015|9366|CASA DI CURA SCARNATI|PRESTAZIONI SPECIALISTICHE AMBULATORIALI EROGATE A PAZIENTI RICOVERATI OTTOBRE-DICEMBRE 2013</t>
  </si>
  <si>
    <t>Documento|E|2015|10412|CASA DI CURA LA MADONNINA</t>
  </si>
  <si>
    <t>Documento|E|2015|16659|CASA DI CURA LA MADONNINA|INCASSO PROVV. 1579/2015 LIQUIDAZIONE TRIBUNALE DI COSENZA REG  N. 1354/14</t>
  </si>
  <si>
    <t>Documento|E|2015|6299|CASA DI CURA SAN FRANCESCO|PRESTAZIONI CENTRO TRASUSIONALE GENNAIO-FEBBRAIO 2011( N. 1 TRASFUSIONI - N. 1 PROVE DI COMPATIBILITA') STORNO CON NC 140/2015</t>
  </si>
  <si>
    <t>Documento|S|2015|3246|50300566*|23/12/2014|ABBOTT S.R.L</t>
  </si>
  <si>
    <t>Documento|S|2015|6873|502*|26/05/2015|AMS GROUP S.P.A</t>
  </si>
  <si>
    <t>Documento|S|2015|14499|4015680105|31/07/2015|SERVIZI OSPEDALIERI S.P.A.|PEC N° 25548: A VS.CREDITO SU NS.FATTURE: N.4014605215 DEL 31.12.2014 N.4014605216 DEL 31.12.2014 COME DA DELIBERA N.160 DEL 19.06.2015 RELATIVA AL SERVIZIO DI STERILIZZAZIONE (FORNI</t>
  </si>
  <si>
    <t>Documento|S|2015|14501|4015680104|31/07/2015|SERVIZI OSPEDALIERI S.P.A.|PEC N° 25550: A VS.CREDITO SU NS.FATTURE: N.4014604647 DEL 30.11.2014 N.4014604648 DEL 30.11.2014 COME DA DELIBERA N.160 DEL 19.06.2015 RELATIVA AL SERVIZIO DI STERILIZZAZIONE (FORNI</t>
  </si>
  <si>
    <t>Documento|S|2015|19597|D.I.1611/09-|01/10/2015|JOHNSON &amp; JOHNSON MEDICAL SPA</t>
  </si>
  <si>
    <t>Documento|E|2015|20061|L'ECO DEI CASALI E.D.C. VISIBILI AGENCY  SOCIETÀ COOPERATIVA|Contratti sponsorizzazione e gestione spazi pubblicitari anni 2014 e 2015 vedi comunicazione multari</t>
  </si>
  <si>
    <t>Documento|S|2015|23456|5700001244*|20/04/2015|DOMPE'FARMACEUTICI SPA|PEC N° 39565:</t>
  </si>
  <si>
    <t>Documento|S|2015|10294|152010671*|17/06/2015|BECTON DICKINSON ITALIA SPA|PEC N° 15156: NOTA CREDITO SU FATTURA 100002650 DEL 22/01/10PER ACCORDI MARKETING</t>
  </si>
  <si>
    <t>Documento|S|2015|10292|152010672*|17/06/2015|BECTON DICKINSON ITALIA SPA|PEC N° 15155: NOTA CREDITO SU FATTURA 100014947 DEL 16/04/10PER ACCORDI MARKETING</t>
  </si>
  <si>
    <t>Documento|S|2015|30122|115000001|24/02/2015|TEVA ITALIA S.R.L</t>
  </si>
  <si>
    <t>Documento|S|2015|10041|3059013010*|21/04/2015|SBA LIFE SUPPORTING SYSTEMS SPA C/O SIEMENS SPA|PEC N° 16400: Vi accreditiamo l'importo sotto indicato a storno totale della fatturan. 3059006798  del  28.11.2014 per apparecchiatura in contratto.CONTRIBUTO C</t>
  </si>
  <si>
    <t>Documento|S|2015|23116|91500561|28/08/2015|AGFA GEVAERT S.P.A.|PEC N° 39040: 0070417940     RIFERIMENTO FATT.IT96400150-IT96400403-IT96400554-IT96400712/2014</t>
  </si>
  <si>
    <t>Documento|S|2015|9466|6745325634|15/06/2015|ROCHE S.P.A|PEC N° 15144: Contributo CONAI assolto ove dovutoImporti anticipati 2013 ai sensi della determinazione AIFA n. 296  del 17/03/2015 ad esito delle procedure di rimborsabilita' condizionata previste n</t>
  </si>
  <si>
    <t>Documento|S|2015|9508|6745326298|17/06/2015|ROCHE S.P.A|PEC N° 15367: Contributo CONAI assolto ove dovutoImporti anticipati 2014 ai sensi della determinazione AIFA n. 296  del 17/03/2015 ad esito delle procedure di rimborsabilita' condizionata previste n</t>
  </si>
  <si>
    <t>Documento|S|2015|10295|152010673*|17/06/2015|BECTON DICKINSON ITALIA SPA|PEC N° 15157: NOTA CREDITO SU FATTURA 100038907 DEL 15/10/14PER ACCORDI MARKETING</t>
  </si>
  <si>
    <t>2010-2014</t>
  </si>
  <si>
    <t>G/C Documento|S|2015|1134|INAIL-COSENZA|COMPENSAZIONE DOCE-DOCU (G./CONTI)</t>
  </si>
  <si>
    <t>Documento|E|2015|8572|PREFETTURA DI COSENZA UFFICIO TERRITORIALE DEL GOVERNO SERVIZIO FINANZIARIO SERVIZIO FINANZIARIO SE SERVIZIO FINANZIARIO|PRESTAZIONI SANITARIE A CITTADINI STRANIERI INDIGENTI ANNO 2014 provv.1298/2015</t>
  </si>
  <si>
    <t>Documento|E|2015|29605|PREFETTURA DI COSENZA UFFICIO TERRITORIALE DEL GOVERNO SERVIZIO FINANZIARIO SERVIZIO FINANZIARIO SE SERVIZIO FINANZIARIO|SOMMA ECCEDENTE RIF. ALLA FT.N.87/2015</t>
  </si>
  <si>
    <t>G/C DOCUMENTO|S|2016|4277|INAIL-COSENZA|COMPENSAZIONE DOCE-DOCU (G./CONTI)</t>
  </si>
  <si>
    <t>Documento|S|2015|27066|7807/*/|15/12/2008|CHIUSURA PROCESSO RICONCILIAZIONE BDE</t>
  </si>
  <si>
    <t>Documento|S|2015|27068|136380/V1/*/|30/10/2007|CHIUSURA PROCESSO RICONCILIAZIONE BDE</t>
  </si>
  <si>
    <t>Documento|S|2015|27069|226/L/*/|19/07/2006|CHIUSURA PROCESSO RICONCILIAZIONE BDE</t>
  </si>
  <si>
    <t>Documento|S|2015|27070|811/*/|11/07/2007|CHIUSURA PROCESSO RICONCILIAZIONE BDE</t>
  </si>
  <si>
    <t>Documento|S|2015|27071|676/*/|07/06/2007|CHIUSURA PROCESSO RICONCILIAZIONE BDE</t>
  </si>
  <si>
    <t>Documento|S|2015|27072|2099/*/|16/11/2007|CHIUSURA PROCESSO RICONCILIAZIONE BDE</t>
  </si>
  <si>
    <t>Documento|S|2015|27073|510/*/|16/03/2007|CHIUSURA PROCESSO RICONCILIAZIONE BDE</t>
  </si>
  <si>
    <t>Documento|S|2015|27074|09/*/|20/05/2008|CHIUSURA PROCESSO RICONCILIAZIONE BDE</t>
  </si>
  <si>
    <t>Documento|S|2015|27076|V3/203575/*/|30/04/2004|CHIUSURA PROCESSO RICONCILIAZIONE BDE</t>
  </si>
  <si>
    <t>Documento|S|2015|27077|2121*/*/|12/09/2008|CHIUSURA PROCESSO RICONCILIAZIONE BDE</t>
  </si>
  <si>
    <t>Documento|S|2015|27078|0480|31/12/2005|CHIUSURA PROCESSO RICONCILIAZIONE BDE</t>
  </si>
  <si>
    <t>Documento|S|2015|27079|3/*/|31/03/2003|CHIUSURA PROCESSO RICONCILIAZIONE BDE</t>
  </si>
  <si>
    <t>Documento|S|2015|27080|SI0804783/*/|26/03/2008|CHIUSURA PROCESSO RICONCILIAZIONE BDE</t>
  </si>
  <si>
    <t>Documento|S|2015|27081|SI0802351|12/02/2008|CHIUSURA PROCESSO RICONCILIAZIONE BDE</t>
  </si>
  <si>
    <t>Documento|S|2015|27082|1.097/*/|11/10/2004|CHIUSURA PROCESSO RICONCILIAZIONE BDE</t>
  </si>
  <si>
    <t>Documento|S|2015|27083|635/*/|30/11/2008|CHIUSURA PROCESSO RICONCILIAZIONE BDE</t>
  </si>
  <si>
    <t>Documento|S|2015|27084|634/*/|30/11/2008|CHIUSURA PROCESSO RICONCILIAZIONE BDE</t>
  </si>
  <si>
    <t>Documento|S|2015|27085|633/*/|30/11/2008|CHIUSURA PROCESSO RICONCILIAZIONE BDE</t>
  </si>
  <si>
    <t>Documento|S|2015|27086|8300015094/*/|03/01/2008|CHIUSURA PROCESSO RICONCILIAZIONE BDE</t>
  </si>
  <si>
    <t>Documento|S|2015|27087|860015712/*/|25/02/2008|CHIUSURA PROCESSO RICONCILIAZIONE BDE</t>
  </si>
  <si>
    <t>Documento|S|2015|27088|830016136/*/|07/04/2008|CHIUSURA PROCESSO RICONCILIAZIONE BDE</t>
  </si>
  <si>
    <t>Documento|S|2015|27089|830016025/*/|26/03/2008|CHIUSURA PROCESSO RICONCILIAZIONE BDE</t>
  </si>
  <si>
    <t>Documento|S|2015|27090|830015798/*/|04/03/2008|CHIUSURA PROCESSO RICONCILIAZIONE BDE</t>
  </si>
  <si>
    <t>Documento|S|2015|27091|830015782/*/|03/03/2008|CHIUSURA PROCESSO RICONCILIAZIONE BDE</t>
  </si>
  <si>
    <t>Documento|S|2015|27092|830015606/*/|13/02/2008|CHIUSURA PROCESSO RICONCILIAZIONE BDE</t>
  </si>
  <si>
    <t>Documento|S|2015|27093|830015605/*/|13/02/2008|CHIUSURA PROCESSO RICONCILIAZIONE BDE</t>
  </si>
  <si>
    <t>Documento|S|2015|27094|830015491/*/|04/02/2008|CHIUSURA PROCESSO RICONCILIAZIONE BDE</t>
  </si>
  <si>
    <t>Documento|S|2015|27095|830015300/*/|17/01/2008|CHIUSURA PROCESSO RICONCILIAZIONE BDE</t>
  </si>
  <si>
    <t>Documento|S|2015|27096|830015299/*/|17/01/2008|CHIUSURA PROCESSO RICONCILIAZIONE BDE</t>
  </si>
  <si>
    <t>Documento|S|2015|27097|6212/P/*/|31/12/2007|CHIUSURA PROCESSO RICONCILIAZIONE BDE</t>
  </si>
  <si>
    <t>Documento|S|2015|27098|366/00/*/|17/02/2006|CHIUSURA PROCESSO RICONCILIAZIONE BDE</t>
  </si>
  <si>
    <t>Documento|S|2015|27099|2.680/00/*/|29/12/2005|CHIUSURA PROCESSO RICONCILIAZIONE BDE</t>
  </si>
  <si>
    <t>Documento|S|2015|27100|1025/*/|26/11/2008|CHIUSURA PROCESSO RICONCILIAZIONE BDE</t>
  </si>
  <si>
    <t>Documento|S|2015|27101|157876/*/|27/09/2007|CHIUSURA PROCESSO RICONCILIAZIONE BDE</t>
  </si>
  <si>
    <t>Documento|S|2015|27102|450011579/*/|26/10/2007|CHIUSURA PROCESSO RICONCILIAZIONE BDE</t>
  </si>
  <si>
    <t>Documento|S|2015|27103|450009490/*/|05/06/2007|CHIUSURA PROCESSO RICONCILIAZIONE BDE</t>
  </si>
  <si>
    <t>Documento|S|2015|27104|1022279107/*/|28/12/2007|CHIUSURA PROCESSO RICONCILIAZIONE BDE</t>
  </si>
  <si>
    <t>Documento|S|2015|27105|1022244197/*/|13/07/2007|CHIUSURA PROCESSO RICONCILIAZIONE BDE</t>
  </si>
  <si>
    <t>Documento|S|2015|27106|83/04/*/|16/06/2004|CHIUSURA PROCESSO RICONCILIAZIONE BDE</t>
  </si>
  <si>
    <t>Documento|S|2015|27108|81/04/*/|14/06/2004|CHIUSURA PROCESSO RICONCILIAZIONE BDE</t>
  </si>
  <si>
    <t>Documento|S|2015|27122|75/04/*/|01/06/2004|CHIUSURA PROCESSO RICONCILIAZIONE BDE</t>
  </si>
  <si>
    <t>Documento|S|2015|27126|71/04/*/|25/05/2004|CHIUSURA PROCESSO RICONCILIAZIONE BDE</t>
  </si>
  <si>
    <t>Documento|S|2015|27129|64/04/*/|17/05/2004|CHIUSURA PROCESSO RICONCILIAZIONE BDE</t>
  </si>
  <si>
    <t>Documento|S|2015|27130|145/04/*/|30/11/2004|CHIUSURA PROCESSO RICONCILIAZIONE BDE</t>
  </si>
  <si>
    <t>Documento|S|2015|27131|V0605338/*/|10/03/2006|CHIUSURA PROCESSO RICONCILIAZIONE BDE</t>
  </si>
  <si>
    <t>Documento|S|2015|27132|41060051*/*/|19/04/2006|CHIUSURA PROCESSO RICONCILIAZIONE BDE</t>
  </si>
  <si>
    <t>Documento|S|2015|27134|41055929/*/|16/09/2005|CHIUSURA PROCESSO RICONCILIAZIONE BDE</t>
  </si>
  <si>
    <t>Documento|S|2015|27135|66/*/|27/07/2005|CHIUSURA PROCESSO RICONCILIAZIONE BDE</t>
  </si>
  <si>
    <t>Documento|S|2015|27136|PARC.2/19-6/*/|19/06/2008|CHIUSURA PROCESSO RICONCILIAZIONE BDE</t>
  </si>
  <si>
    <t>Documento|S|2015|27137|281/*/|31/05/2006|CHIUSURA PROCESSO RICONCILIAZIONE BDE</t>
  </si>
  <si>
    <t>Documento|S|2015|27138|62/*/|28/02/2006|CHIUSURA PROCESSO RICONCILIAZIONE BDE</t>
  </si>
  <si>
    <t>Documento|S|2015|27139|9100871450/*/|28/12/2006|CHIUSURA PROCESSO RICONCILIAZIONE BDE</t>
  </si>
  <si>
    <t>Documento|S|2015|27143|3744/*/|28/09/2006|CHIUSURA PROCESSO RICONCILIAZIONE BDE</t>
  </si>
  <si>
    <t>Documento|S|2015|27145|466*/*/|07/12/2005|CHIUSURA PROCESSO RICONCILIAZIONE BDE</t>
  </si>
  <si>
    <t>Documento|S|2015|27146|320*/*/|12/09/2005|CHIUSURA PROCESSO RICONCILIAZIONE BDE</t>
  </si>
  <si>
    <t>Documento|S|2015|27149|278*/*/|05/09/2006|CHIUSURA PROCESSO RICONCILIAZIONE BDE</t>
  </si>
  <si>
    <t>Documento|S|2015|27151|186*/*/|30/05/2006|CHIUSURA PROCESSO RICONCILIAZIONE BDE</t>
  </si>
  <si>
    <t>Documento|S|2015|27152|115*/*/|31/03/2006|CHIUSURA PROCESSO RICONCILIAZIONE BDE</t>
  </si>
  <si>
    <t>Documento|S|2015|27153|322/*/|12/09/2005|CHIUSURA PROCESSO RICONCILIAZIONE BDE</t>
  </si>
  <si>
    <t>Documento|S|2015|27154|174/*/|23/04/2003|CHIUSURA PROCESSO RICONCILIAZIONE BDE</t>
  </si>
  <si>
    <t>Documento|S|2015|27155|109/*/|31/03/2006|CHIUSURA PROCESSO RICONCILIAZIONE BDE</t>
  </si>
  <si>
    <t>Documento|S|2015|27156|37M/*/|15/05/2008|CHIUSURA PROCESSO RICONCILIAZIONE BDE</t>
  </si>
  <si>
    <t>Documento|S|2015|27157|415/*/|12/12/2005|CHIUSURA PROCESSO RICONCILIAZIONE BDE</t>
  </si>
  <si>
    <t>Documento|S|2015|27158|401/*/|10/11/2005|CHIUSURA PROCESSO RICONCILIAZIONE BDE</t>
  </si>
  <si>
    <t>Documento|S|2015|27159|305/*/|19/07/2007|CHIUSURA PROCESSO RICONCILIAZIONE BDE</t>
  </si>
  <si>
    <t>Documento|S|2015|27161|236/*/|05/06/2007|CHIUSURA PROCESSO RICONCILIAZIONE BDE</t>
  </si>
  <si>
    <t>Documento|S|2015|27163|206/*/|22/05/2007|CHIUSURA PROCESSO RICONCILIAZIONE BDE</t>
  </si>
  <si>
    <t>Documento|S|2015|27164|1098*/*/|30/09/2004|CHIUSURA PROCESSO RICONCILIAZIONE BDE</t>
  </si>
  <si>
    <t>Documento|S|2015|27165|2803/*/|30/09/2008|CHIUSURA PROCESSO RICONCILIAZIONE BDE</t>
  </si>
  <si>
    <t>Documento|S|2015|27166|2676/*/|19/09/2008|CHIUSURA PROCESSO RICONCILIAZIONE BDE</t>
  </si>
  <si>
    <t>Documento|S|2015|27167|148/*/|17/01/2007|CHIUSURA PROCESSO RICONCILIAZIONE BDE</t>
  </si>
  <si>
    <t>Documento|S|2015|27169|6822/*/|31/12/2006|CHIUSURA PROCESSO RICONCILIAZIONE BDE</t>
  </si>
  <si>
    <t>Documento|S|2015|27170|117/06*/*/|22/02/2007|CHIUSURA PROCESSO RICONCILIAZIONE BDE</t>
  </si>
  <si>
    <t>Documento|S|2015|27171|116/07*/*/|22/02/2007|CHIUSURA PROCESSO RICONCILIAZIONE BDE</t>
  </si>
  <si>
    <t>Documento|S|2015|27172|115/07*/*/|22/02/2007|CHIUSURA PROCESSO RICONCILIAZIONE BDE</t>
  </si>
  <si>
    <t>Documento|S|2015|27173|114/07*/*/|22/02/2007|CHIUSURA PROCESSO RICONCILIAZIONE BDE</t>
  </si>
  <si>
    <t>Documento|S|2015|27174|113/07*/*/|22/02/2007|CHIUSURA PROCESSO RICONCILIAZIONE BDE</t>
  </si>
  <si>
    <t>Documento|S|2015|27175|112/07*/*/|22/02/2007|CHIUSURA PROCESSO RICONCILIAZIONE BDE</t>
  </si>
  <si>
    <t>Documento|S|2015|27176|111/07*/*/|22/02/2007|CHIUSURA PROCESSO RICONCILIAZIONE BDE</t>
  </si>
  <si>
    <t>Documento|S|2015|27177|110/07*/*/|22/02/2007|CHIUSURA PROCESSO RICONCILIAZIONE BDE</t>
  </si>
  <si>
    <t>Documento|S|2015|27178|071/06*/*/|16/02/2006|CHIUSURA PROCESSO RICONCILIAZIONE BDE</t>
  </si>
  <si>
    <t>Documento|S|2015|27179|070/06*/*/|16/02/2006|CHIUSURA PROCESSO RICONCILIAZIONE BDE</t>
  </si>
  <si>
    <t>Documento|S|2015|27180|06/*/|14/02/2007|CHIUSURA PROCESSO RICONCILIAZIONE BDE</t>
  </si>
  <si>
    <t>Documento|S|2015|27181|05/*/|14/02/2007|CHIUSURA PROCESSO RICONCILIAZIONE BDE</t>
  </si>
  <si>
    <t>Documento|S|2015|27182|0000003257/*/|23/07/2007|CHIUSURA PROCESSO RICONCILIAZIONE BDE</t>
  </si>
  <si>
    <t>Documento|S|2015|27183|2819/*/|11/03/2003|CHIUSURA PROCESSO RICONCILIAZIONE BDE</t>
  </si>
  <si>
    <t>Documento|S|2015|27184|030/2006/*/|29/12/2006|CHIUSURA PROCESSO RICONCILIAZIONE BDE</t>
  </si>
  <si>
    <t>Documento|S|2015|27185|028/2006/*/|12/12/2006|CHIUSURA PROCESSO RICONCILIAZIONE BDE</t>
  </si>
  <si>
    <t>Documento|S|2015|27186|027/2006/*/|04/12/2006|CHIUSURA PROCESSO RICONCILIAZIONE BDE</t>
  </si>
  <si>
    <t>Documento|S|2015|27187|002/2007/*/|22/02/2007|CHIUSURA PROCESSO RICONCILIAZIONE BDE</t>
  </si>
  <si>
    <t>Documento|S|2015|27188|960800370/*/|09/08/2006|CHIUSURA PROCESSO RICONCILIAZIONE BDE</t>
  </si>
  <si>
    <t>Documento|S|2015|27189|473*/*/|28/01/2005|CHIUSURA PROCESSO RICONCILIAZIONE BDE</t>
  </si>
  <si>
    <t>Documento|S|2015|27190|15/*/|18/02/2008|CHIUSURA PROCESSO RICONCILIAZIONE BDE</t>
  </si>
  <si>
    <t>Documento|S|2015|27191|14517058/*/|01/08/2003|CHIUSURA PROCESSO RICONCILIAZIONE BDE</t>
  </si>
  <si>
    <t>Documento|S|2015|27192|22/07/*/|24/12/2007|CHIUSURA PROCESSO RICONCILIAZIONE BDE</t>
  </si>
  <si>
    <t>Documento|S|2015|27193|19/07/*/|21/12/2007|CHIUSURA PROCESSO RICONCILIAZIONE BDE</t>
  </si>
  <si>
    <t>Documento|S|2015|27194|18/07/*/|21/12/2007|CHIUSURA PROCESSO RICONCILIAZIONE BDE</t>
  </si>
  <si>
    <t>Documento|S|2015|27195|17/07/*/|21/12/2007|CHIUSURA PROCESSO RICONCILIAZIONE BDE</t>
  </si>
  <si>
    <t>Documento|S|2015|27196|10/07/*/|09/10/2007|CHIUSURA PROCESSO RICONCILIAZIONE BDE</t>
  </si>
  <si>
    <t>Documento|S|2015|27197|08/07/*/|10/09/2007|CHIUSURA PROCESSO RICONCILIAZIONE BDE</t>
  </si>
  <si>
    <t>Documento|S|2015|27198|07/07/*/|23/07/2007|CHIUSURA PROCESSO RICONCILIAZIONE BDE</t>
  </si>
  <si>
    <t>Documento|S|2015|27200|5080400831/*/|28/07/2008|CHIUSURA PROCESSO RICONCILIAZIONE BDE</t>
  </si>
  <si>
    <t>Documento|S|2015|27201|IT46403413/*/|30/03/2004|CHIUSURA PROCESSO RICONCILIAZIONE BDE</t>
  </si>
  <si>
    <t>Documento|S|2015|27202|006/05/*/|31/01/2005|CHIUSURA PROCESSO RICONCILIAZIONE BDE</t>
  </si>
  <si>
    <t>Documento|S|2015|27203|06/07/*/|28/06/2007|CHIUSURA PROCESSO RICONCILIAZIONE BDE</t>
  </si>
  <si>
    <t>Documento|S|2015|27160|276/*/|02/07/2007|CHIUSURA PROCESSO RICONCILIAZIONE BDE</t>
  </si>
  <si>
    <t>Insussistenze OBPN 2011-2012-2013-2014</t>
  </si>
  <si>
    <t>G/C Documento|E|2014|20978|AZIENDA SANITARIA PROVINCIALE COSENZA (EX AS N.4)|COMPENSAZIONE DOCE-DOCU (G./CONTI)</t>
  </si>
  <si>
    <t>Documento|S|2015|26326|FE/2015/320|28/10/2015|AZIENDA SANITARIA PROVINCIALE COSENZA (EX AS N.4)|PEC N° 43262: VISITE FISCALI ANNO 2014                VARI DIPENDENTI</t>
  </si>
  <si>
    <t>Documento|S|2015|18547|DEL. 01/2015|17/09/2015|SCALISE DOTT. SSA  AMELIA|PAGAMENTO MANZIONI SUPERIORI-INTERESSI E RIVALUTAZIONE SENTENZA TAR CALABRIA RICORSO EREDI SCALISE c/AZIENDA OSPEDALIERA DI COSENZA N. 1101/2015</t>
  </si>
  <si>
    <t>Documento|S|2015|507|1536|31/12/2014|KOSMOS HOSPITAL SRL</t>
  </si>
  <si>
    <t>Documento|S|2015|10245|4429/F|31/12/2013|BETA DIAGNOSTICI S.A.S</t>
  </si>
  <si>
    <t>Documento|S|2015|25641|DET.891/2015|30/11/2015|AON SPA INSURANCE &amp; REINSURANCE BROKERS|REGOLAZIONE PREMIO ASSIC .II SEMESTRE/2014</t>
  </si>
  <si>
    <t>Documento|S|2015|26492|5364534|13/11/2013|BIOMERIEUX ITALIA SPA|Delibera riconoscimento debito n.341/27-11-2015</t>
  </si>
  <si>
    <t>Documento|S|2015|26493|5366596|20/11/2013|BIOMERIEUX ITALIA SPA|Delibera riconoscimento debito n.341/27-11-2015</t>
  </si>
  <si>
    <t>Documento|S|2015|26494|5364557|13/11/2013|BIOMERIEUX ITALIA SPA|Delibera riconoscimento debito n.341/27-11-2015</t>
  </si>
  <si>
    <t>Documento|S|2015|26495|5335597|19/06/2013|BIOMERIEUX ITALIA SPA|Delibera riconoscimento debito n.341/27-11-2015</t>
  </si>
  <si>
    <t>Documento|S|2015|26497|5343887|29/07/2013|BIOMERIEUX ITALIA SPA|Delibera riconoscimento debito n.341/27-11-2015</t>
  </si>
  <si>
    <t>Documento|S|2015|26498|5343775|29/07/2013|BIOMERIEUX ITALIA SPA|Delibera riconoscimento debito n.341/27-11-2015</t>
  </si>
  <si>
    <t>Documento|S|2015|26499|5343686|29/07/2013|BIOMERIEUX ITALIA SPA|Delibera riconoscimento debito n.341/27-11-2015</t>
  </si>
  <si>
    <t>Documento|S|2015|26500|5344096|30/07/2013|BIOMERIEUX ITALIA SPA|Delibera riconoscimento debito n.341/27-11-2015</t>
  </si>
  <si>
    <t>Documento|S|2015|26501|5252100|27/09/2012|BIOMERIEUX ITALIA SPA|Delibera riconoscimento debito n.341/27-11-2015</t>
  </si>
  <si>
    <t>Documento|S|2015|26503|41503892|17/01/2011|BAXTER SPA|Delibera riconoscimento debito n.341/27-11-2015</t>
  </si>
  <si>
    <t>Documento|S|2015|26504|41503893|17/01/2011|BAXTER SPA|Delibera riconoscimento debito n.341/27-11-2015</t>
  </si>
  <si>
    <t>Documento|S|2015|26505|41504335|18/01/2011|BAXTER SPA|Delibera riconoscimento debito n.341/27-11-2015</t>
  </si>
  <si>
    <t>Documento|S|2015|26506|41504738|19/01/2011|BAXTER SPA|Delibera riconoscimento debito n.341/27-11-2015</t>
  </si>
  <si>
    <t>Documento|S|2015|26507|14039787|12/05/2014|BAXTER SPA|Delibera riconoscimento debito n.341/27-11-2015</t>
  </si>
  <si>
    <t>Documento|S|2015|26508|14039786|12/05/2014|BAXTER SPA|Delibera riconoscimento debito n.341/27-11-2015</t>
  </si>
  <si>
    <t>Documento|S|2015|26514|010004586|26/02/2010|OLYMPUS ITALIA S.R.L|Delibera riconoscimento debito n.341/27-11-2015</t>
  </si>
  <si>
    <t>Documento|S|2015|26527|1201117470|10/04/2012|BRACCO SPA|Delibera riconoscimento debito n.341/27-11-2015</t>
  </si>
  <si>
    <t>Documento|S|2015|26530|1201132578|20/08/2012|BRACCO SPA|Delibera riconoscimento debito n.341/27-11-2015</t>
  </si>
  <si>
    <t>Documento|S|2015|26545|7010085730|07/05/2012|PFIZER ITALIA S.R.L.|Delibera riconoscimento debito n.341/27-11-2015</t>
  </si>
  <si>
    <t>Documento|S|2015|26547|7010085470|07/05/2012|PFIZER ITALIA S.R.L.|Delibera riconoscimento debito n.341/27-11-2015</t>
  </si>
  <si>
    <t>Documento|S|2015|26548|313346686|22/02/2010|JOHNSON &amp; JOHNSON MEDICAL  S.P.A. ( EX SYNTHES SRL)|Delibera riconoscimento debito n.341/27-11-2015</t>
  </si>
  <si>
    <t>Documento|S|2015|26549|7010086260|08/05/2012|PFIZER ITALIA S.R.L.|Delibera riconoscimento debito n.341/27-11-2015</t>
  </si>
  <si>
    <t>Documento|S|2015|26550|7010085363|07/05/2012|PFIZER ITALIA S.R.L.|Delibera riconoscimento debito n.341/27-11-2015</t>
  </si>
  <si>
    <t>Documento|S|2015|26551|7010085159|07/05/2012|PFIZER ITALIA S.R.L.|Delibera riconoscimento debito n.341/27-11-2015</t>
  </si>
  <si>
    <t>Documento|S|2015|26552|313346689|22/02/2010|JOHNSON &amp; JOHNSON MEDICAL  S.P.A. ( EX SYNTHES SRL)|Delibera riconoscimento debito n.341/27-11-2015</t>
  </si>
  <si>
    <t>Documento|S|2015|26554|7010085471|07/05/2012|PFIZER ITALIA S.R.L.|Delibera riconoscimento debito n.341/27-11-2015</t>
  </si>
  <si>
    <t>Documento|S|2015|26555|7010086507|08/05/2012|PFIZER ITALIA S.R.L.|Delibera riconoscimento debito n.341/27-11-2015</t>
  </si>
  <si>
    <t>Documento|S|2015|26556|7010086927|09/05/2012|PFIZER ITALIA S.R.L.|Delibera riconoscimento debito n.341/27-11-2015</t>
  </si>
  <si>
    <t>Documento|S|2015|26557|313346687|22/02/2010|JOHNSON &amp; JOHNSON MEDICAL  S.P.A. ( EX SYNTHES SRL)|Delibera riconoscimento debito n.341/27-11-2015</t>
  </si>
  <si>
    <t>Documento|S|2015|26558|7010130125|13/08/2012|PFIZER ITALIA S.R.L.|Delibera riconoscimento debito n.341/27-11-2015</t>
  </si>
  <si>
    <t>Documento|S|2015|26559|313346688|22/02/2010|JOHNSON &amp; JOHNSON MEDICAL  S.P.A. ( EX SYNTHES SRL)|Delibera riconoscimento debito n.341/27-11-2015</t>
  </si>
  <si>
    <t>Documento|S|2015|26561|313346690|22/02/2010|JOHNSON &amp; JOHNSON MEDICAL  S.P.A. ( EX SYNTHES SRL)|Delibera riconoscimento debito n.341/27-11-2015</t>
  </si>
  <si>
    <t>Documento|S|2015|26645|597|05/07/2010|IDIS HOUSE</t>
  </si>
  <si>
    <t>Documento|S|2015|26646|496|21/06/2011|IDIS HOUSE</t>
  </si>
  <si>
    <t>Documento|S|2015|26651|470|18/05/2012|IDIS HOUSE</t>
  </si>
  <si>
    <t>Documento|S|2015|26656|26769/12|27/07/2012|BIOINDUSTRIA L.I.M.</t>
  </si>
  <si>
    <t>Documento|S|2015|26657|26950/12|31/07/2012|BIOINDUSTRIA L.I.M.</t>
  </si>
  <si>
    <t>Documento|S|2015|26658|28819/12|19/10/2012|BIOINDUSTRIA L.I.M.</t>
  </si>
  <si>
    <t>Documento|S|2015|26661|29117850|24/09/2009|SMITH &amp; NEPHEW SRL</t>
  </si>
  <si>
    <t>Documento|S|2015|26681|1023103847|24/10/2012|MEDTRONIC ITALIA SPA</t>
  </si>
  <si>
    <t>Documento|S|2015|26682|410080049*|22/12/2010|TEVA ITALIA S.R.L</t>
  </si>
  <si>
    <t>Documento|S|2015|26683|2015006909|02/03/2015|MERCK SERONO S.P.A|delibera riconoscimento debito 341/27-11-2015</t>
  </si>
  <si>
    <t>Documento|S|2015|26684|2015006901|02/03/2015|MERCK SERONO S.P.A|delibera riconoscimento debito 341/27-11-2015</t>
  </si>
  <si>
    <t>Documento|S|2015|26685|2015006894|02/03/2015|MERCK SERONO S.P.A|delibera riconoscimento debito 341/27-11-2015</t>
  </si>
  <si>
    <t>Documento|S|2015|26686|2015006891|02/03/2015|MERCK SERONO S.P.A|delibera riconoscimento debito 341/27-11-2015</t>
  </si>
  <si>
    <t>Documento|S|2015|26687|2015006699|26/02/2015|MERCK SERONO S.P.A|delibera riconoscimento debito 341/27-11-2015</t>
  </si>
  <si>
    <t>Documento|S|2015|26688|2015006898|02/03/2015|MERCK SERONO S.P.A|delibera riconoscimento debito 341/27-11-2015</t>
  </si>
  <si>
    <t>Documento|S|2015|26689|2015006713|26/02/2015|MERCK SERONO S.P.A|delibera riconoscimento debito 341/27-11-2015</t>
  </si>
  <si>
    <t>Documento|S|2015|26690|2015006707|26/02/2015|MERCK SERONO S.P.A|delibera riconoscimento debito 341/27-11-2015</t>
  </si>
  <si>
    <t>Documento|S|2015|26691|2015006702|26/02/2015|MERCK SERONO S.P.A|delibera riconoscimento debito 341/27-11-2015</t>
  </si>
  <si>
    <t>Documento|S|2015|26692|2015006689|26/02/2015|MERCK SERONO S.P.A|delibera riconoscimento debito 341/27-11-2015</t>
  </si>
  <si>
    <t>Documento|S|2015|26693|2015006920|02/03/2015|MERCK SERONO S.P.A|delibera riconoscimento debito 341/27-11-2015</t>
  </si>
  <si>
    <t>Documento|S|2015|26694|2015006918|02/03/2015|MERCK SERONO S.P.A|delibera riconoscimento debito 341/27-11-2015</t>
  </si>
  <si>
    <t>Documento|S|2015|26695|2015006706|26/02/2015|MERCK SERONO S.P.A|delibera riconoscimento debito 341/27-11-2015</t>
  </si>
  <si>
    <t>Documento|S|2015|26696|2015006700|26/02/2015|MERCK SERONO S.P.A|delibera riconoscimento debito 341/27-11-2015</t>
  </si>
  <si>
    <t>Documento|S|2015|26697|2012038697|12/11/2012|MERCK SERONO S.P.A|delibera riconoscimento debito 341/27-11-2015</t>
  </si>
  <si>
    <t>Documento|S|2015|26728|12700256|05/01/2012|JOHNSON &amp; JOHNSON MEDICAL SPA</t>
  </si>
  <si>
    <t>Documento|S|2015|26733|12704711|05/03/2012|JOHNSON &amp; JOHNSON MEDICAL SPA</t>
  </si>
  <si>
    <t>Documento|S|2015|26735|12038726|06/03/2012|JOHNSON &amp; JOHNSON MEDICAL SPA</t>
  </si>
  <si>
    <t>Documento|S|2015|26739|12038728|06/03/2012|JOHNSON &amp; JOHNSON MEDICAL SPA</t>
  </si>
  <si>
    <t>Documento|S|2015|26741|12038819|06/03/2012|JOHNSON &amp; JOHNSON MEDICAL SPA</t>
  </si>
  <si>
    <t>Documento|S|2015|26744|12704992|06/03/2012|JOHNSON &amp; JOHNSON MEDICAL SPA</t>
  </si>
  <si>
    <t>Documento|S|2015|26747|12705079|06/03/2012|JOHNSON &amp; JOHNSON MEDICAL SPA</t>
  </si>
  <si>
    <t>Documento|S|2015|26749|98497272|28/10/2014|JOHNSON &amp; JOHNSON MEDICAL SPA</t>
  </si>
  <si>
    <t>Documento|S|2015|26751|98501650|24/11/2014|JOHNSON &amp; JOHNSON MEDICAL SPA</t>
  </si>
  <si>
    <t>Documento|S|2015|26753|98502835|02/12/2014|JOHNSON &amp; JOHNSON MEDICAL SPA</t>
  </si>
  <si>
    <t>Documento|S|2015|26754|98504794|16/12/2014|JOHNSON &amp; JOHNSON MEDICAL SPA</t>
  </si>
  <si>
    <t>Documento|S|2015|26756|98505623|18/12/2014|JOHNSON &amp; JOHNSON MEDICAL SPA</t>
  </si>
  <si>
    <t>Documento|S|2015|26758|98505626|18/12/2014|JOHNSON &amp; JOHNSON MEDICAL SPA</t>
  </si>
  <si>
    <t>Documento|S|2015|26761|98505629|18/12/2014|JOHNSON &amp; JOHNSON MEDICAL SPA</t>
  </si>
  <si>
    <t>Documento|S|2015|26764|98485541|18/08/2014|JOHNSON &amp; JOHNSON MEDICAL SPA</t>
  </si>
  <si>
    <t>Documento|S|2015|26765|98486185|22/08/2014|JOHNSON &amp; JOHNSON MEDICAL SPA</t>
  </si>
  <si>
    <t>Documento|S|2015|26767|98497021|24/10/2014|JOHNSON &amp; JOHNSON MEDICAL SPA</t>
  </si>
  <si>
    <t>Documento|S|2015|26759|98505627|18/12/2014|JOHNSON &amp; JOHNSON MEDICAL SPA</t>
  </si>
  <si>
    <t>Documento|S|2015|26771|14708438|17/04/2014|JOHNSON &amp; JOHNSON MEDICAL SPA</t>
  </si>
  <si>
    <t>Documento|S|2015|26773|98372098|03/07/2012|JOHNSON &amp; JOHNSON MEDICAL SPA</t>
  </si>
  <si>
    <t>Documento|S|2015|26775|98496673|24/10/2014|JOHNSON &amp; JOHNSON MEDICAL SPA</t>
  </si>
  <si>
    <t>Documento|S|2015|26777|98497054|24/10/2014|JOHNSON &amp; JOHNSON MEDICAL SPA</t>
  </si>
  <si>
    <t>Documento|S|2015|26776|14179761|13/11/2014|JOHNSON &amp; JOHNSON MEDICAL SPA</t>
  </si>
  <si>
    <t>Documento|S|2015|26779|98507111|23/12/2014|JOHNSON &amp; JOHNSON MEDICAL SPA</t>
  </si>
  <si>
    <t>Documento|S|2015|26780|98507130|23/12/2014|JOHNSON &amp; JOHNSON MEDICAL SPA</t>
  </si>
  <si>
    <t>Documento|S|2015|26783|14178041|11/11/2014|JOHNSON &amp; JOHNSON MEDICAL SPA</t>
  </si>
  <si>
    <t>Documento|S|2015|26785|98505320|17/12/2014|JOHNSON &amp; JOHNSON MEDICAL SPA</t>
  </si>
  <si>
    <t>Documento|S|2015|26784|14193297|09/12/2014|JOHNSON &amp; JOHNSON MEDICAL SPA</t>
  </si>
  <si>
    <t>Documento|S|2015|26787|2.662|19/12/2014|FORMEDICAL CO.SRL</t>
  </si>
  <si>
    <t>Documento|S|2015|26788|1512017493|11/07/2012|CARLO ERBA REAGENTS SRL</t>
  </si>
  <si>
    <t>Documento|S|2015|26791|1512017425|11/07/2012|CARLO ERBA REAGENTS SRL</t>
  </si>
  <si>
    <t>Documento|S|2015|26795|1512018444|20/07/2012|CARLO ERBA REAGENTS SRL</t>
  </si>
  <si>
    <t>Documento|S|2015|26797|1512009011|16/04/2012|CARLO ERBA REAGENTS SRL</t>
  </si>
  <si>
    <t>Documento|S|2015|26800|1512017492|11/07/2012|CARLO ERBA REAGENTS SRL</t>
  </si>
  <si>
    <t>Documento|S|2015|26812|12020105|25/07/2012|ELEKTA S.P.A CENT.DIREZ.COLLEONI</t>
  </si>
  <si>
    <t>Documento|S|2015|26814|13020218|05/08/2013|ELEKTA S.P.A CENT.DIREZ.COLLEONI</t>
  </si>
  <si>
    <t>Documento|S|2015|26838|1032244|12/05/2014|DAKO ITALIA SPA</t>
  </si>
  <si>
    <t>Documento|S|2015|26839|410048335*|16/09/2010|TEVA ITALIA S.R.L</t>
  </si>
  <si>
    <t>Documento|S|2015|26840|1034491|14/08/2014|DAKO ITALIA SPA</t>
  </si>
  <si>
    <t>Documento|S|2015|26843|1036579|12/11/2014|DAKO ITALIA SPA</t>
  </si>
  <si>
    <t>Documento|S|2015|26844|410054257*|11/10/2010|TEVA ITALIA S.R.L</t>
  </si>
  <si>
    <t>Documento|S|2015|26845|5301437301|04/10/2012|B.BRAUN MILANO SPA</t>
  </si>
  <si>
    <t>Documento|S|2015|26846|3041219215|26/09/2012|THEA FARMA S.P.A</t>
  </si>
  <si>
    <t>Documento|S|2015|26847|13020127|18/04/2013|ELEKTA S.P.A CENT.DIREZ.COLLEONI</t>
  </si>
  <si>
    <t>Documento|S|2015|26851|13020315|02/12/2013|ELEKTA S.P.A CENT.DIREZ.COLLEONI</t>
  </si>
  <si>
    <t>Documento|S|2015|26854|11032663  RI|26/05/2011|CHIESI FARMACEUTICI  SPA</t>
  </si>
  <si>
    <t>Documento|S|2015|26861|86288363|13/07/2012|PAUL HARTMANN S.P.A</t>
  </si>
  <si>
    <t>Documento|S|2015|26868|86298176|11/07/2012|PAUL HARTMANN S.P.A</t>
  </si>
  <si>
    <t>Documento|S|2015|26869|620214899|11/07/2012|HOSPIRA ITALIA S.R.L</t>
  </si>
  <si>
    <t>Documento|S|2015|26880|3612079122|08/10/2012|NOVARTIS FARMA SPA</t>
  </si>
  <si>
    <t>Documento|S|2015|26896|2100024602|16/03/2012|SANDOZ SPA</t>
  </si>
  <si>
    <t>Documento|S|2015|26908|2100025548|21/03/2012|SANDOZ SPA</t>
  </si>
  <si>
    <t>Documento|S|2015|26965|1035   /  V|11/11/2014|SANIT SUD S.R.L</t>
  </si>
  <si>
    <t>Documento|S|2015|26970|1013025802|30/08/2013|ZAMBON ITALIA SRL</t>
  </si>
  <si>
    <t>Documento|S|2015|26971|2122039855|11/09/2012|TELEFLEX MEDICAL S.R.L</t>
  </si>
  <si>
    <t>Documento|S|2015|26974|2122040356|13/09/2012|TELEFLEX MEDICAL S.R.L</t>
  </si>
  <si>
    <t>Documento|S|2015|26976|2122044203|10/10/2012|TELEFLEX MEDICAL S.R.L</t>
  </si>
  <si>
    <t>Documento|S|2015|26984|12/  1 02365|06/08/2012|PIRAMAL CRITICAL CARE S.P.A</t>
  </si>
  <si>
    <t>Documento|S|2015|26995|12/ 1 02535|31/08/2012|PIRAMAL CRITICAL CARE S.P.A</t>
  </si>
  <si>
    <t>Documento|S|2015|27007|12/ 1 02787|26/09/2012|PIRAMAL CRITICAL CARE S.P.A</t>
  </si>
  <si>
    <t>Documento|S|2015|27008|12/  1 02999|17/10/2012|PIRAMAL CRITICAL CARE S.P.A</t>
  </si>
  <si>
    <t>Documento|S|2015|27009|12/ 1 03050|23/10/2012|PIRAMAL CRITICAL CARE S.P.A</t>
  </si>
  <si>
    <t>Documento|S|2015|27014|12/ 1 03742|19/12/2012|PIRAMAL CRITICAL CARE S.P.A</t>
  </si>
  <si>
    <t>Documento|S|2015|27018|12/  1 03558|05/12/2012|PIRAMAL CRITICAL CARE S.P.A</t>
  </si>
  <si>
    <t>Documento|S|2015|26973|2122040357|13/09/2012|TELEFLEX MEDICAL S.R.L</t>
  </si>
  <si>
    <t>Documento|S|2015|26969|8211002811|15/12/2011|TAKEDA ITALIA S.P.A  ( EX  NYCOMED ITALIA S.R.L)</t>
  </si>
  <si>
    <t>Documento|S|2015|26967|8311071118|06/12/2012|TAKEDA ITALIA S.P.A  ( EX  NYCOMED ITALIA S.R.L)</t>
  </si>
  <si>
    <t>Documento|S|2015|27371|15*|30/12/2013|IDEA TENDA DI EDITORE PAOLO|STORNO PARZIALE CON N.C. N. 47 DEL 11/12/2015 DI EURO 121,88</t>
  </si>
  <si>
    <t>Documento|S|2015|28024|3212307167|25/06/2012|LIFE TECHNOLOGIES ITALIA SRL</t>
  </si>
  <si>
    <t>Documento|S|2015|28025|5912201034|02/08/2012|LIFE TECHNOLOGIES ITALIA SRL</t>
  </si>
  <si>
    <t>Documento|S|2015|28027|5911200087|31/01/2011|LIFE TECHNOLOGIES ITALIA SRL</t>
  </si>
  <si>
    <t>Documento|S|2015|28099|104|28/11/2014|GIOIA HOSPITAL  S.R.L.</t>
  </si>
  <si>
    <t>Documento|S|2015|30295|5840092256|17/07/2014|CARL ZEISS SPA</t>
  </si>
  <si>
    <t>DETERMINA N. 379 DEL 19/04/2014- SOPASS IST. RIUNITI DI VIGILANZA DOC. 1238/2013</t>
  </si>
  <si>
    <t>Documento|S|2015|30361|1297***|28/02/2013|ISTITUTI RIUNITI DI VIGILANZA S.R.L|DETERMINA 379 DEL 19/04/2016</t>
  </si>
  <si>
    <t>Documento|S|2015|30362|1333***|28/02/2013|ISTITUTI RIUNITI DI VIGILANZA S.R.L|DETERMINA 379 DEL 19/04/2016</t>
  </si>
  <si>
    <t>Documento|S|2015|30363|5815***|31/08/2013|ISTITUTI RIUNITI DI VIGILANZA S.R.L|DETERMINA 379 DEL 19/04/2016</t>
  </si>
  <si>
    <t>Documento|S|2015|30364|7***|11/01/2014|ISTITUTI RIUNITI DI VIGILANZA S.R.L|DETERMINA 379 DEL 19/04/2016</t>
  </si>
  <si>
    <t>Documento|S|2015|10283|01/01/2015|CARUSO MARIA|RIMBORSO SPESE ESPORTAZIONE SANGUE CORDONALE PER CAMPIONE NON CRIOCONSERVATO ANNO 2014</t>
  </si>
  <si>
    <t xml:space="preserve">SCONTI DITTA BOSTON SU FATTURE </t>
  </si>
  <si>
    <t>SOPATT PER FATTURA DOC. 5562 E 20619/2014</t>
  </si>
  <si>
    <t>PREVENTIVO 2015</t>
  </si>
  <si>
    <t>CONSUNTIVO  2014</t>
  </si>
  <si>
    <t>205 2 103 Altro Fondo rischi -interessi moratori</t>
  </si>
  <si>
    <t>208 2 109 Risconti passivi su beni ottenuti in donazione</t>
  </si>
  <si>
    <t xml:space="preserve"> </t>
  </si>
  <si>
    <t>VOCE NUOVO MODELLO                                                             SP bilancio 2015</t>
  </si>
  <si>
    <t>bil. esercizio2014</t>
  </si>
  <si>
    <t>Bil.esercizio 2014</t>
  </si>
  <si>
    <t>VOCE NUOVO MODELLO SP                                                                bilancio 2015</t>
  </si>
  <si>
    <t>VOCE NUOVO MODELLO CE                                                   Bil.esercizio 2015</t>
  </si>
  <si>
    <t>IV trimestre 2015</t>
  </si>
  <si>
    <t xml:space="preserve">    </t>
  </si>
  <si>
    <t>Documento|S|MERCK SERONO DELIBERA 341/2015</t>
  </si>
  <si>
    <t>Documento /S/2015/24658 AGENZIA DELLE ENTRATE - UFFICIO DI COSENZAES.MOB.2330/13</t>
  </si>
  <si>
    <t>Documento /s/ 2015/8403 AGENZIA DELLE ENTRATE-UFFICIO DI COSENZA PROC,CIV.619</t>
  </si>
  <si>
    <t>Documento /s/ 2015/151 AGENZIA DELLE ENTRATE-UFFICIO DI COSENZA PROC. 5368/14</t>
  </si>
  <si>
    <t>Documento /s/ 2015/151 AGENZIA DELLE ENTRATE-UFFICIO DI COSENZA PR.CIV.5472/14</t>
  </si>
  <si>
    <t>Documento|S|2015|428|8U00193866|05/12/2015|TELECOM ITALIA SPA DETERMINA N. 238/2016</t>
  </si>
  <si>
    <t>Documento|S|2015|12392|0013039387*|12/12/2013|COFELY ITALIA S.P.A DETERMINA 629/2015</t>
  </si>
  <si>
    <t>Documento|S|2015|26040|1080413051*|29/09/2008|ANGELINI A.C.R.A.F. SPA DELIBERA 341/2015</t>
  </si>
  <si>
    <t>Documento|S|2015|26041|19282*|19/04/2012|ALFA WASSERMANN SPA DELIBERA 341/2015</t>
  </si>
  <si>
    <t>Documento|S|2015|26048|50033619*|04/02/2008|ABBOTT S.R.L. ( EX  ABBOTT VASCULAR SPA EX  KNOLL-RAVIZZA S.P.A) DELIBERA 341/2015</t>
  </si>
  <si>
    <t>Documento|S|2015|26050|S08F061788*|25/09/2008|ABBOTT S.R.L|delibera riconoscimento debito 341/27-11-2015 DELIBERA 341/2015</t>
  </si>
  <si>
    <t>Documento|S|2015|26051|S08F061789|25/09/2008|ABBOTT S.R.L|delibera riconoscimento debito 341/27-11-2015 DELIBERA 341/2015</t>
  </si>
  <si>
    <t>Documento|S|2015|26054|S08F048113|18/07/2008|ABBOTT S.R.L|delibera riconoscimento debito 341/27-11-2015 DELIBERA 341/2015</t>
  </si>
  <si>
    <t>Documento|S|2015|26055|S08F032921|15/05/2008|ABBOTT S.R.L|delibera riconoscimento debito 341/27-11-2015 DELIBERA 341/2015</t>
  </si>
  <si>
    <t>Documento|S|2015|26057|S08F020038|19/03/2008|ABBOTT S.R.L|delibera riconoscimento debito 341/27-11-2015 DELIBERA 341/2015</t>
  </si>
  <si>
    <t>Documento|S|2015|26058|S08F013881|25/02/2008|ABBOTT S.R.L|delibera riconoscimento debito 341/27-11-2015 DELIBERA 341/2015</t>
  </si>
  <si>
    <t>Documento|S|2015|26059|S08F002782|14/01/2008|ABBOTT S.R.L|delibera riconoscimento debito 341/27-11-2015 DELIBERA 341/2015</t>
  </si>
  <si>
    <t>Documento|S|2015|26060|S08F013880|25/02/2008|ABBOTT S.R.L|delibera riconoscimento debito 341/27-11-2015 DELIBERA 341/2015</t>
  </si>
  <si>
    <t>Documento|S|2015|26062|S08F061512|24/09/2008|ABBOTT S.R.L|delibera riconoscimento debito 341/27-11-2015 DELIBERA 341/2015</t>
  </si>
  <si>
    <t>Documento|S|2015|26063|S08F043121|26/06/2008|ABBOTT S.R.L|delibera riconoscimento debito 341/27-11-2015 DELIBERA 341/2015</t>
  </si>
  <si>
    <t>Documento|S|2015|26064|S08F048224|21/07/2008|ABBOTT S.R.L|delibera riconoscimento debito 341/27-11-2015 DELIBERA 341/2015</t>
  </si>
  <si>
    <t>Documento|S|2015|26065|S08F061513|24/09/2008|ABBOTT S.R.L DELIBERA 341/2015</t>
  </si>
  <si>
    <t>Documento|S|2015|26067|s08f070864|04/11/2008|ABBOTT S.R.L|delibera riconoscimento debito 341/27-11-2015 DELIBERA 341/2015</t>
  </si>
  <si>
    <t>Documento|S|2015|26068|s08f061790|25/09/2008|ABBOTT S.R.L|delibera riconoscimento debito 341/27-11-2015</t>
  </si>
  <si>
    <t>Documento|S|2015|26329|6878312273|11/03/2008|ROCHE DIAGNOSTICS S.P.A.|Delibera riconoscimento debito n.341 del 27/11/2015</t>
  </si>
  <si>
    <t>Documento|S|2015|26337|302685|16/01/2007|ROCHE S.P.A|Delibera riconoscimento debito n.341 del 27/11/2015</t>
  </si>
  <si>
    <t>Documento|S|2015|26338|302686|16/01/2007|ROCHE S.P.A|Delibera riconoscimento debito n.341 del 27/11/2015</t>
  </si>
  <si>
    <t>Documento|S|2015|26339|2082021527|23/05/2008|TELEFLEX MEDICAL S.R.L|Delibera riconoscimento debito n.341 del 27/11/2015</t>
  </si>
  <si>
    <t>Documento|S|2015|26340|060018610|24/05/2006|BECTON DICKINSON ITALIA SPA|Delibera riconoscimento debito n.341 del 27/11/2015</t>
  </si>
  <si>
    <t>Documento|S|2015|26341|2297091569|16/11/2007|BRISTOL-MYERS SQUIBB  S.R.L.|Delibera riconoscimento debito n.341 del 27/11/2015</t>
  </si>
  <si>
    <t>Documento|S|2015|26343|2008308146|16/07/2008|DIASORIN S.P.A.|Delibera riconoscimento debito n.341 del 27/11/2015</t>
  </si>
  <si>
    <t>Documento|S|2015|26344|C1/0010046|09/10/2007|ISTITUTO BIOCHIMICO ITALIANO GIOVANNI LORENZINI S.P.A.|Delibera riconoscimento debito n.341 del 27/11/2015</t>
  </si>
  <si>
    <t>Documento|S|2015|26345|C1/0010045|09/10/2007|ISTITUTO BIOCHIMICO ITALIANO GIOVANNI LORENZINI S.P.A.|Delibera riconoscimento debito n.341 del 27/11/2015</t>
  </si>
  <si>
    <t>Documento|S|2015|26346|15444|22/08/2006|MERCK SERONO S.P.A|Delibera riconoscimento debito n.341 del 27/11/2015</t>
  </si>
  <si>
    <t>Documento|S|2015|26349|2226|26/02/2008|PIERRE FABRE PHARMA SRL|Delibera riconoscimento debito n.341 del 27/11/2015</t>
  </si>
  <si>
    <t>Documento|S|2015|26351|008547/M|29/05/2008|SVAS BIOSANA S.R.L|Delibera riconoscimento debito n.341 del 27/11/2015</t>
  </si>
  <si>
    <t>Documento|S|2015|26352|009355/M|19/06/2006|SVAS BIOSANA S.R.L|Delibera riconoscimento debito n.341 del 27/11/2015</t>
  </si>
  <si>
    <t>Documento|S|2015|26353|06/206012|25/07/2006|MEDICAL SYSTEMS SPA|Delibera riconoscimento debito n.341 del 27/11/2015</t>
  </si>
  <si>
    <t>Documento|S|2015|26354|9008043599|14/11/2008|SIGMA-TAU SPA|Delibera riconoscimento debito n.341 del 27/11/2015</t>
  </si>
  <si>
    <t>Documento|S|2015|26357|46503881|18/01/2006|BAXTER SPA|Delibera riconoscimento debito n.341 del 27/11/2015</t>
  </si>
  <si>
    <t>Documento|S|2015|26363|210213|29/05/2006|BECKMAN COULTER S.P.A|Delibera riconoscimento debito n.341 del 27/11/2015</t>
  </si>
  <si>
    <t>Documento|S|2015|26364|210359*|30/05/2006|BECKMAN COULTER S.P.A|Delibera riconoscimento debito n.341 del 27/11/2015</t>
  </si>
  <si>
    <t>Documento|S|2015|26366|210360*|30/05/2006|BECKMAN COULTER S.P.A|Delibera riconoscimento debito n.341 del 27/11/2015</t>
  </si>
  <si>
    <t>Documento|S|2015|26367|210361*|30/05/2006|BECKMAN COULTER S.P.A|Delibera riconoscimento debito n.341 del 27/11/2015</t>
  </si>
  <si>
    <t>Documento|S|2015|26370|210362|30/05/2006|BECKMAN COULTER S.P.A|Delibera riconoscimento debito n.341 del 27/11/2015</t>
  </si>
  <si>
    <t>Documento|S|2015|26371|210363|30/05/2006|BECKMAN COULTER S.P.A|Delibera riconoscimento debito n.341 del 27/11/2015</t>
  </si>
  <si>
    <t>Documento|S|2015|26372|210568|31/05/2006|BECKMAN COULTER S.P.A|Delibera riconoscimento debito n.341 del 27/11/2015</t>
  </si>
  <si>
    <t>Documento|S|2015|26509|4.848/C1|25/05/2009|IBISQUS S.R.L|Delibera riconoscimento debito n.341/27-11-2015</t>
  </si>
  <si>
    <t>Documento|S|2015|26510|5.433/C1|29/05/2009|IBISQUS S.R.L|Delibera riconoscimento debito n.341/27-11-2015</t>
  </si>
  <si>
    <t>Documento|S|2015|26532|7010031967|23/03/2009|PFIZER ITALIA S.R.L.|Delibera riconoscimento debito n.341/27-11-2015</t>
  </si>
  <si>
    <t>Documento|S|2015|26533|7010032280|24/03/2009|PFIZER ITALIA S.R.L.|Delibera riconoscimento debito n.341/27-11-2015</t>
  </si>
  <si>
    <t>Documento|S|2015|26535|7010032281|24/03/2009|PFIZER ITALIA S.R.L.|Delibera riconoscimento debito n.341/27-11-2015</t>
  </si>
  <si>
    <t>Documento|S|2015|26537|7010032305|24/03/2009|PFIZER ITALIA S.R.L.|Delibera riconoscimento debito n.341/27-11-2015</t>
  </si>
  <si>
    <t>Documento|S|2015|26538|7010032770|25/03/2009|PFIZER ITALIA S.R.L.|Delibera riconoscimento debito n.341/27-11-2015</t>
  </si>
  <si>
    <t>Documento|S|2015|26540|7010033649|26/03/2009|PFIZER ITALIA S.R.L.|Delibera riconoscimento debito n.341/27-11-2015</t>
  </si>
  <si>
    <t>Documento|S|2015|26542|7010033904|27/03/2009|PFIZER ITALIA S.R.L.|Delibera riconoscimento debito n.341/27-11-2015</t>
  </si>
  <si>
    <t>Documento|S|2015|26543|7010033906|27/03/2009|PFIZER ITALIA S.R.L.|Delibera riconoscimento debito n.341/27-11-2015</t>
  </si>
  <si>
    <t>Documento|S|2015|26544|7010033907|27/03/2009|PFIZER ITALIA S.R.L.|Delibera riconoscimento debito n.341/27-11-2015</t>
  </si>
  <si>
    <t>Documento|S|2015|26560|9010532906|19/06/2008|NOVARTIS CONSUMER HEALTH SPA|Delibera riconoscimento debito n.341/27-11-2015</t>
  </si>
  <si>
    <t>Documento|S|2015|26562|CS01161|27/06/2008|SOCIETA' PROD. ANTIBIOTICI SPA|Delibera riconoscimento debito n.341/27-11-2015</t>
  </si>
  <si>
    <t>Documento|S|2015|26565|5793|14/05/2007|DASIT SPA|Delibera riconoscimento debito n.341/27-11-2015</t>
  </si>
  <si>
    <t>Documento|S|2015|26566|6917|07/03/2008|DASIT SPA|Delibera riconoscimento debito n.341/27-11-2015</t>
  </si>
  <si>
    <t>Documento|S|2015|26569|6918|07/03/2008|DASIT SPA|Delibera riconoscimento debito n.341/27-11-2015</t>
  </si>
  <si>
    <t>Documento|S|2015|26570|6919|07/03/2008|DASIT SPA|Delibera riconoscimento debito n.341/27-11-2015</t>
  </si>
  <si>
    <t>Documento|S|2015|26571|7378|10/03/2008|DASIT SPA|Delibera riconoscimento debito n.341/27-11-2015</t>
  </si>
  <si>
    <t>Documento|S|2015|26572|7037151|22/03/2007|JOHNSON &amp; JOHNSON MEDICAL SPA|Delibera riconoscimento debito n.341/27-11-2015</t>
  </si>
  <si>
    <t>Documento|S|2015|26576|3.795|31/12/2008|FORMEDICAL CO.SRL|Delibera riconoscimento debito n.341/27-11-2015</t>
  </si>
  <si>
    <t>Documento|S|2015|26579|2800276**|15/01/2008|PHADIA S.R.L.|Delibera riconoscimento debito n.341/27-11-2015</t>
  </si>
  <si>
    <t>Documento|S|2015|26580|2602915|17/05/2006|PHADIA S.R.L.|Delibera riconoscimento debito n.341/27-11-2015</t>
  </si>
  <si>
    <t>Documento|S|2015|26581|8032100448|10/01/2006|GRUNENTHAL ITALIA SRL ( EX  PRODOTTI FORMENTI S.R.L.|Delibera riconoscimento debito n.341/27-11-2015</t>
  </si>
  <si>
    <t>Documento|S|2015|26583|8034579  RI|24/06/2008|CHIESI FARMACEUTICI  SPA|Delibera riconoscimento debito n.341/27-11-2015</t>
  </si>
  <si>
    <t>Documento|S|2015|26584|10932|16/10/2008|BIO-OPTICA SPA|Delibera riconoscimento debito n.341/27-11-2015</t>
  </si>
  <si>
    <t>Documento|S|2015|26586|1.827|15/05/2009|FORMEDICAL CO.SRL|Delibera riconoscimento debito n.341/27-11-2015</t>
  </si>
  <si>
    <t>Documento|S|2015|26585|1.828|15/05/2009|FORMEDICAL CO.SRL|Delibera riconoscimento debito n.341/27-11-2015</t>
  </si>
  <si>
    <t>Documento|S|2015|26643|420|21/04/2009|IDIS HOUSE</t>
  </si>
  <si>
    <t>Documento|S|2015|26644|551|20/05/2009|IDIS HOUSE</t>
  </si>
  <si>
    <t>Documento|S|2015|26652|C1/0009953|09/10/2007|ISTITUTO BIOCHIMICO ITALIANO GIOVANNI LORENZINI S.P.A.</t>
  </si>
  <si>
    <t>Documento|S|2015|26655|02984|23/03/2010|TEVA ITALIA SRL ( EX CEPHALON SRL) DETERMINA 341/2015</t>
  </si>
  <si>
    <t>Documento|S|2015|26660|V1/001964|09/03/2009|THERABEL GIENNE PHARMA SPA</t>
  </si>
  <si>
    <t>Documento|S|2015|26662|1010430934|10/02/2009|SIEMENS HEALTHCARE S.R.L. ( EX SIEMENS HEALTHCARE DIAGNOSTICS SRL)</t>
  </si>
  <si>
    <t>Documento|S|2015|26663|208094889|01/09/2009|MEDRAD ITALIA SRL</t>
  </si>
  <si>
    <t>Documento|S|2015|26664|1022471072|14/09/2009|MEDTRONIC ITALIA SPA</t>
  </si>
  <si>
    <t>Documento|S|2015|26666|1022484757|28/10/2009|MEDTRONIC ITALIA SPA</t>
  </si>
  <si>
    <t>Documento|S|2015|26667|1022484758|28/10/2009|MEDTRONIC ITALIA SPA</t>
  </si>
  <si>
    <t>Documento|S|2015|26668|1022484759|28/10/2009|MEDTRONIC ITALIA SPA</t>
  </si>
  <si>
    <t>Documento|S|2015|26669|1022484760|28/10/2009|MEDTRONIC ITALIA SPA</t>
  </si>
  <si>
    <t>Documento|S|2015|26670|1022484761|28/10/2009|MEDTRONIC ITALIA SPA</t>
  </si>
  <si>
    <t>Documento|S|2015|26671|1022484762|28/10/2009|MEDTRONIC ITALIA SPA</t>
  </si>
  <si>
    <t>Documento|S|2015|26672|1022484763|28/10/2009|MEDTRONIC ITALIA SPA</t>
  </si>
  <si>
    <t>Documento|S|2015|28746|7500034531|02/01/2015|ST.JUDE MEDICAL ITALIA DETERMINA 341/2016</t>
  </si>
  <si>
    <t>Documento|S|2015|28750|98440362|25/10/2013|JOHNSON &amp; JOHNSON MEDICAL SPA DETERMINA 341/2016</t>
  </si>
  <si>
    <t>DOCUMENTO|S|2016|4530|8U00348494|06/10/2010|TELECOM ITALIA SPA DETERMINA N. 238/2016</t>
  </si>
  <si>
    <t>DOCUMENTO|S|2016|4569|8U00348833|06/10/2010|TELECOM ITALIA SPA DETERMINA 239/2016</t>
  </si>
  <si>
    <t>DOCUMENTO|S|2016|4571|8U00349010|06/10/2010|TELECOM ITALIA SPA DETERMINA 239/2016</t>
  </si>
  <si>
    <t>DOCUMENTO|S|2016|4572|8U00349831|06/10/2010|TELECOM ITALIA SPA DETERMINA 239/2016</t>
  </si>
  <si>
    <t>DOCUMENTO|S|2016|4573|8U00194161|06/06/2011|TELECOM ITALIA SPA DETERMINA 239/2016</t>
  </si>
  <si>
    <t>DOCUMENTO|S|2016|4576|8U00194784|06/06/2011|TELECOM ITALIA SPA DETERMINA 239/2016</t>
  </si>
  <si>
    <t>DOCUMENTO|S|2016|4578|8U00420273|06/12/2010|TELECOM ITALIA SPA DETERMINA 239/2016</t>
  </si>
  <si>
    <t>DOCUMENTO|S|2016|4579|8U00422269|06/12/2010|TELECOM ITALIA SPA DETERMINA 239/2016</t>
  </si>
  <si>
    <t>DOCUMENTO|S|2016|4585|8U00038542|07/02/2011|TELECOM ITALIA SPA DETERMINA 239/2016</t>
  </si>
  <si>
    <t>DOCUMENTO|S|2016|4586|8U00039075|07/02/2011|TELECOM ITALIA SPA DETERMINA 239/2016</t>
  </si>
  <si>
    <t>DOCUMENTO|S|2016|4587|8U00107214|06/04/2011|TELECOM ITALIA SPA DETERMINA 239/2016</t>
  </si>
  <si>
    <t>DOCUMENTO|S|2016|4588|8U00108185|06/04/2011|TELECOM ITALIA SPA DETERMINA 239/2016</t>
  </si>
  <si>
    <t>DOCUMENTO|S|2016|4589|8U00108552|06/04/2011|TELECOM ITALIA SPA DETERMINA 239/2016</t>
  </si>
  <si>
    <t>DOCUMENTO|S|2016|4591|8U00193376|06/06/2011|TELECOM ITALIA SPA DETERMINA 239/2016</t>
  </si>
  <si>
    <t>DETERMINA N. 379/2015 SOPASS ISTI. RIUNITI DI VIGILANZA DOC. 3586/2013 DETERMINA 379/2016</t>
  </si>
  <si>
    <t>DETERMINA N. 379/2016-SOPASS ISTITUTI RIUNITI DI VIGILANZA DOC. 3585/2013 DETERMINA 379/2016</t>
  </si>
  <si>
    <t>DETERMINA N. 379/2016 SOPASS ISTITUTI RIUNITI DOC. 13770/2013 DETERMINA 379/2016</t>
  </si>
  <si>
    <t>DETERMINA N. 379/2016- SOPASS ISTITUTI RIUNITI DOC. 1130/2014 DETERMINA 379/2016</t>
  </si>
  <si>
    <t>Documento|S|2015|30354|30/12/2015|EQUITALIA SUD SPA DETERMINA 97/2016</t>
  </si>
  <si>
    <t>Documento|S|2015|30360|586***|31/01/2013|ISTITUTI RIUNITI DI VIGILANZA S.R.L|DETERMINA 379 DEL 19/04/2016 DETERMINA 379/2016</t>
  </si>
  <si>
    <t>DARE-2015</t>
  </si>
  <si>
    <t>AVERE-2015</t>
  </si>
  <si>
    <t>DARE-2014</t>
  </si>
  <si>
    <t>AVERE-2014</t>
  </si>
  <si>
    <t>2014
SALDO DI COMPETENZA CE 
C=A+B</t>
  </si>
  <si>
    <t>2015
SALDO DI COMPETENZA CE 
C=A+B</t>
  </si>
  <si>
    <t>Rimborso  Pay Back</t>
  </si>
  <si>
    <t xml:space="preserve">                      -  </t>
  </si>
  <si>
    <t>riclassificazione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</si>
</sst>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&quot;€&quot;\ #,##0.00"/>
    <numFmt numFmtId="165" formatCode="_-* #,##0.00_-;\-* #,##0.00_-;_-* \-??_-;_-@_-"/>
    <numFmt numFmtId="166" formatCode="_-&quot;€ &quot;* #,##0.00_-;&quot;-€ &quot;* #,##0.00_-;_-&quot;€ &quot;* \-??_-;_-@_-"/>
    <numFmt numFmtId="167" formatCode="_(* #,##0_);_(* \(#,##0\);_(* &quot;-&quot;_);_(@_)"/>
  </numFmts>
  <fonts count="7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color indexed="59"/>
      <name val="Arial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8"/>
      <name val="Arial"/>
      <family val="2"/>
    </font>
    <font>
      <b/>
      <sz val="8"/>
      <color indexed="59"/>
      <name val="Arial"/>
      <family val="2"/>
    </font>
    <font>
      <b/>
      <sz val="10"/>
      <color indexed="8"/>
      <name val="Arial"/>
      <family val="2"/>
    </font>
    <font>
      <sz val="10"/>
      <color indexed="59"/>
      <name val="Arial"/>
      <family val="2"/>
    </font>
    <font>
      <b/>
      <i/>
      <sz val="10"/>
      <name val="Arial"/>
      <family val="2"/>
    </font>
    <font>
      <b/>
      <sz val="8"/>
      <name val="Arial"/>
      <family val="2"/>
    </font>
    <font>
      <sz val="12"/>
      <name val="Times New Roman"/>
      <family val="1"/>
    </font>
    <font>
      <b/>
      <sz val="10"/>
      <name val="Univers 45 Light"/>
      <family val="2"/>
    </font>
    <font>
      <sz val="9"/>
      <color indexed="59"/>
      <name val="Univers 45 Light"/>
      <family val="2"/>
    </font>
    <font>
      <sz val="9"/>
      <name val="Univers 45 Light"/>
      <family val="2"/>
    </font>
    <font>
      <sz val="10"/>
      <name val="Tahoma"/>
      <family val="2"/>
    </font>
    <font>
      <b/>
      <sz val="10"/>
      <name val="Tahoma"/>
      <family val="2"/>
    </font>
    <font>
      <i/>
      <sz val="10"/>
      <name val="Tahoma"/>
      <family val="2"/>
    </font>
    <font>
      <b/>
      <i/>
      <sz val="10"/>
      <name val="Tahoma"/>
      <family val="2"/>
    </font>
    <font>
      <u/>
      <sz val="10"/>
      <name val="Tahoma"/>
      <family val="2"/>
    </font>
    <font>
      <sz val="10"/>
      <color theme="3" tint="-0.249977111117893"/>
      <name val="Arial"/>
      <family val="2"/>
    </font>
    <font>
      <b/>
      <sz val="10"/>
      <color theme="3" tint="-0.249977111117893"/>
      <name val="Arial"/>
      <family val="2"/>
    </font>
    <font>
      <i/>
      <sz val="10"/>
      <color rgb="FFFF0000"/>
      <name val="Arial"/>
      <family val="2"/>
    </font>
    <font>
      <sz val="8"/>
      <color rgb="FFFF0000"/>
      <name val="Arial"/>
      <family val="2"/>
    </font>
    <font>
      <strike/>
      <sz val="10"/>
      <color rgb="FFFF0000"/>
      <name val="Tahoma"/>
      <family val="2"/>
    </font>
    <font>
      <i/>
      <sz val="8"/>
      <color rgb="FFFF0000"/>
      <name val="Arial"/>
      <family val="2"/>
    </font>
    <font>
      <b/>
      <strike/>
      <sz val="10"/>
      <color rgb="FFFF0000"/>
      <name val="Tahoma"/>
      <family val="2"/>
    </font>
    <font>
      <sz val="11"/>
      <name val="Tahoma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0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1"/>
      <color indexed="63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i/>
      <strike/>
      <sz val="10"/>
      <name val="Tahoma"/>
      <family val="2"/>
    </font>
    <font>
      <sz val="10"/>
      <color theme="4" tint="-0.499984740745262"/>
      <name val="Arial"/>
      <family val="2"/>
    </font>
    <font>
      <sz val="11"/>
      <color theme="4" tint="-0.499984740745262"/>
      <name val="Calibri"/>
      <family val="2"/>
      <scheme val="minor"/>
    </font>
    <font>
      <sz val="12"/>
      <name val="Arial"/>
      <family val="2"/>
    </font>
    <font>
      <sz val="10"/>
      <color theme="1"/>
      <name val="Arial"/>
      <family val="2"/>
    </font>
    <font>
      <sz val="12"/>
      <color rgb="FFFF0000"/>
      <name val="Arial"/>
      <family val="2"/>
    </font>
    <font>
      <sz val="11"/>
      <name val="Calibri"/>
      <family val="2"/>
      <scheme val="minor"/>
    </font>
    <font>
      <b/>
      <sz val="10"/>
      <color theme="4" tint="-0.499984740745262"/>
      <name val="Arial"/>
      <family val="2"/>
    </font>
    <font>
      <b/>
      <sz val="11"/>
      <color theme="4" tint="-0.499984740745262"/>
      <name val="Calibri"/>
      <family val="2"/>
      <scheme val="minor"/>
    </font>
    <font>
      <b/>
      <sz val="12"/>
      <color indexed="59"/>
      <name val="Arial"/>
      <family val="2"/>
    </font>
    <font>
      <sz val="12"/>
      <name val="Tahoma"/>
      <family val="2"/>
    </font>
    <font>
      <i/>
      <sz val="10"/>
      <name val="Arial"/>
      <family val="2"/>
    </font>
    <font>
      <sz val="14"/>
      <name val="Arial"/>
      <family val="2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b/>
      <sz val="12"/>
      <name val="Arial"/>
      <family val="2"/>
    </font>
    <font>
      <sz val="12"/>
      <color rgb="FFFF0000"/>
      <name val="Tahoma"/>
      <family val="2"/>
    </font>
    <font>
      <sz val="12"/>
      <color theme="1"/>
      <name val="Arial"/>
      <family val="2"/>
    </font>
    <font>
      <sz val="12"/>
      <color theme="1"/>
      <name val="Tahoma"/>
      <family val="2"/>
    </font>
    <font>
      <b/>
      <sz val="12"/>
      <color theme="1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rgb="FF99FF66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4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77">
    <xf numFmtId="0" fontId="0" fillId="0" borderId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8" fillId="0" borderId="0"/>
    <xf numFmtId="0" fontId="8" fillId="0" borderId="0"/>
    <xf numFmtId="0" fontId="11" fillId="0" borderId="0"/>
    <xf numFmtId="0" fontId="12" fillId="0" borderId="0"/>
    <xf numFmtId="0" fontId="10" fillId="0" borderId="0"/>
    <xf numFmtId="0" fontId="8" fillId="0" borderId="0"/>
    <xf numFmtId="43" fontId="8" fillId="0" borderId="0" applyFont="0" applyFill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8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13" borderId="0" applyNumberFormat="0" applyBorder="0" applyAlignment="0" applyProtection="0"/>
    <xf numFmtId="0" fontId="35" fillId="11" borderId="0" applyNumberFormat="0" applyBorder="0" applyAlignment="0" applyProtection="0"/>
    <xf numFmtId="0" fontId="35" fillId="14" borderId="0" applyNumberFormat="0" applyBorder="0" applyAlignment="0" applyProtection="0"/>
    <xf numFmtId="0" fontId="35" fillId="8" borderId="0" applyNumberFormat="0" applyBorder="0" applyAlignment="0" applyProtection="0"/>
    <xf numFmtId="0" fontId="36" fillId="15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1" borderId="0" applyNumberFormat="0" applyBorder="0" applyAlignment="0" applyProtection="0"/>
    <xf numFmtId="0" fontId="36" fillId="15" borderId="0" applyNumberFormat="0" applyBorder="0" applyAlignment="0" applyProtection="0"/>
    <xf numFmtId="0" fontId="36" fillId="8" borderId="0" applyNumberFormat="0" applyBorder="0" applyAlignment="0" applyProtection="0"/>
    <xf numFmtId="0" fontId="37" fillId="7" borderId="32" applyNumberFormat="0" applyAlignment="0" applyProtection="0"/>
    <xf numFmtId="0" fontId="38" fillId="0" borderId="33" applyNumberFormat="0" applyFill="0" applyAlignment="0" applyProtection="0"/>
    <xf numFmtId="0" fontId="39" fillId="16" borderId="34" applyNumberFormat="0" applyAlignment="0" applyProtection="0"/>
    <xf numFmtId="0" fontId="36" fillId="15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19" borderId="0" applyNumberFormat="0" applyBorder="0" applyAlignment="0" applyProtection="0"/>
    <xf numFmtId="0" fontId="36" fillId="15" borderId="0" applyNumberFormat="0" applyBorder="0" applyAlignment="0" applyProtection="0"/>
    <xf numFmtId="0" fontId="36" fillId="20" borderId="0" applyNumberFormat="0" applyBorder="0" applyAlignment="0" applyProtection="0"/>
    <xf numFmtId="167" fontId="1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0" fillId="13" borderId="0" applyNumberFormat="0" applyBorder="0" applyAlignment="0" applyProtection="0"/>
    <xf numFmtId="0" fontId="8" fillId="0" borderId="0"/>
    <xf numFmtId="0" fontId="4" fillId="0" borderId="0"/>
    <xf numFmtId="0" fontId="4" fillId="0" borderId="0"/>
    <xf numFmtId="0" fontId="4" fillId="0" borderId="0"/>
    <xf numFmtId="0" fontId="8" fillId="9" borderId="35" applyNumberFormat="0" applyFont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ill="0" applyBorder="0" applyAlignment="0" applyProtection="0"/>
    <xf numFmtId="9" fontId="4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36" applyNumberFormat="0" applyFill="0" applyAlignment="0" applyProtection="0"/>
    <xf numFmtId="0" fontId="44" fillId="0" borderId="37" applyNumberFormat="0" applyFill="0" applyAlignment="0" applyProtection="0"/>
    <xf numFmtId="0" fontId="45" fillId="0" borderId="38" applyNumberFormat="0" applyFill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39" applyNumberFormat="0" applyFill="0" applyAlignment="0" applyProtection="0"/>
    <xf numFmtId="0" fontId="48" fillId="21" borderId="0" applyNumberFormat="0" applyBorder="0" applyAlignment="0" applyProtection="0"/>
    <xf numFmtId="0" fontId="49" fillId="22" borderId="0" applyNumberFormat="0" applyBorder="0" applyAlignment="0" applyProtection="0"/>
    <xf numFmtId="0" fontId="3" fillId="0" borderId="0"/>
    <xf numFmtId="0" fontId="2" fillId="0" borderId="0"/>
    <xf numFmtId="43" fontId="2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5" fillId="9" borderId="35" applyNumberFormat="0" applyFont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ill="0" applyBorder="0" applyAlignment="0" applyProtection="0"/>
    <xf numFmtId="9" fontId="1" fillId="0" borderId="0" applyFont="0" applyFill="0" applyBorder="0" applyAlignment="0" applyProtection="0"/>
  </cellStyleXfs>
  <cellXfs count="300">
    <xf numFmtId="0" fontId="0" fillId="0" borderId="0" xfId="0"/>
    <xf numFmtId="0" fontId="6" fillId="0" borderId="0" xfId="0" applyFont="1"/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Fill="1" applyBorder="1" applyAlignment="1">
      <alignment horizontal="left" vertical="center" wrapText="1"/>
    </xf>
    <xf numFmtId="0" fontId="27" fillId="0" borderId="0" xfId="0" applyFont="1" applyFill="1" applyBorder="1" applyAlignment="1" applyProtection="1">
      <alignment horizontal="center" vertical="center"/>
      <protection locked="0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28" fillId="2" borderId="5" xfId="0" applyFont="1" applyFill="1" applyBorder="1" applyAlignment="1" applyProtection="1">
      <alignment horizontal="center" vertical="center"/>
      <protection locked="0"/>
    </xf>
    <xf numFmtId="0" fontId="28" fillId="2" borderId="6" xfId="0" applyFont="1" applyFill="1" applyBorder="1" applyAlignment="1" applyProtection="1">
      <alignment horizontal="center" vertical="center"/>
      <protection locked="0"/>
    </xf>
    <xf numFmtId="43" fontId="8" fillId="0" borderId="7" xfId="0" applyNumberFormat="1" applyFont="1" applyBorder="1" applyAlignment="1" applyProtection="1">
      <alignment vertical="center"/>
      <protection locked="0"/>
    </xf>
    <xf numFmtId="0" fontId="8" fillId="0" borderId="3" xfId="0" applyFont="1" applyBorder="1" applyAlignment="1">
      <alignment vertical="center"/>
    </xf>
    <xf numFmtId="43" fontId="8" fillId="0" borderId="8" xfId="0" applyNumberFormat="1" applyFont="1" applyBorder="1" applyAlignment="1">
      <alignment vertical="center"/>
    </xf>
    <xf numFmtId="0" fontId="8" fillId="0" borderId="0" xfId="0" applyFont="1" applyFill="1" applyAlignment="1">
      <alignment vertical="center"/>
    </xf>
    <xf numFmtId="49" fontId="8" fillId="0" borderId="0" xfId="4" applyNumberFormat="1" applyFont="1"/>
    <xf numFmtId="0" fontId="6" fillId="3" borderId="6" xfId="0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8" fillId="4" borderId="0" xfId="0" applyFont="1" applyFill="1" applyAlignment="1">
      <alignment vertical="center"/>
    </xf>
    <xf numFmtId="0" fontId="8" fillId="4" borderId="0" xfId="0" applyFont="1" applyFill="1" applyAlignment="1">
      <alignment horizontal="center" vertical="center"/>
    </xf>
    <xf numFmtId="43" fontId="8" fillId="0" borderId="2" xfId="0" applyNumberFormat="1" applyFont="1" applyFill="1" applyBorder="1" applyAlignment="1">
      <alignment vertical="center"/>
    </xf>
    <xf numFmtId="0" fontId="6" fillId="4" borderId="0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13" fillId="3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right" vertical="center"/>
    </xf>
    <xf numFmtId="0" fontId="29" fillId="0" borderId="0" xfId="0" applyFont="1" applyFill="1" applyAlignment="1">
      <alignment vertical="center"/>
    </xf>
    <xf numFmtId="0" fontId="8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8" fillId="0" borderId="0" xfId="0" applyFont="1" applyFill="1" applyBorder="1" applyAlignment="1">
      <alignment vertical="center"/>
    </xf>
    <xf numFmtId="0" fontId="17" fillId="0" borderId="2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30" fillId="0" borderId="0" xfId="0" applyFont="1" applyAlignment="1">
      <alignment vertical="center"/>
    </xf>
    <xf numFmtId="44" fontId="8" fillId="0" borderId="2" xfId="0" applyNumberFormat="1" applyFont="1" applyBorder="1" applyAlignment="1">
      <alignment vertical="center"/>
    </xf>
    <xf numFmtId="44" fontId="8" fillId="0" borderId="2" xfId="0" applyNumberFormat="1" applyFont="1" applyFill="1" applyBorder="1" applyAlignment="1">
      <alignment vertical="center"/>
    </xf>
    <xf numFmtId="0" fontId="8" fillId="0" borderId="0" xfId="7" quotePrefix="1" applyNumberFormat="1" applyFont="1" applyBorder="1" applyAlignment="1">
      <alignment vertical="center"/>
    </xf>
    <xf numFmtId="164" fontId="8" fillId="0" borderId="0" xfId="0" applyNumberFormat="1" applyFont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43" fontId="15" fillId="0" borderId="2" xfId="2" applyFont="1" applyBorder="1" applyAlignment="1">
      <alignment vertical="center"/>
    </xf>
    <xf numFmtId="43" fontId="8" fillId="0" borderId="2" xfId="0" applyNumberFormat="1" applyFont="1" applyBorder="1" applyAlignment="1">
      <alignment vertical="center"/>
    </xf>
    <xf numFmtId="0" fontId="8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right" vertical="center" wrapText="1"/>
    </xf>
    <xf numFmtId="0" fontId="12" fillId="0" borderId="0" xfId="5" applyNumberFormat="1" applyFont="1" applyBorder="1" applyAlignment="1">
      <alignment vertical="center" wrapText="1"/>
    </xf>
    <xf numFmtId="43" fontId="8" fillId="0" borderId="0" xfId="0" applyNumberFormat="1" applyFont="1" applyBorder="1" applyAlignment="1">
      <alignment vertical="center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12" fillId="3" borderId="2" xfId="5" applyNumberFormat="1" applyFont="1" applyFill="1" applyBorder="1" applyAlignment="1">
      <alignment vertical="center" wrapText="1"/>
    </xf>
    <xf numFmtId="43" fontId="8" fillId="3" borderId="2" xfId="2" applyFont="1" applyFill="1" applyBorder="1" applyAlignment="1">
      <alignment horizontal="right" vertical="center" wrapText="1"/>
    </xf>
    <xf numFmtId="43" fontId="8" fillId="0" borderId="2" xfId="2" applyFont="1" applyBorder="1" applyAlignment="1" applyProtection="1">
      <alignment horizontal="right" vertical="center" wrapText="1"/>
      <protection locked="0"/>
    </xf>
    <xf numFmtId="49" fontId="8" fillId="0" borderId="0" xfId="4" quotePrefix="1" applyNumberFormat="1" applyFont="1"/>
    <xf numFmtId="0" fontId="8" fillId="0" borderId="0" xfId="0" applyFont="1" applyAlignment="1">
      <alignment horizontal="left" vertical="center"/>
    </xf>
    <xf numFmtId="0" fontId="19" fillId="0" borderId="2" xfId="0" applyFont="1" applyBorder="1"/>
    <xf numFmtId="165" fontId="0" fillId="0" borderId="1" xfId="0" applyNumberFormat="1" applyFont="1" applyFill="1" applyBorder="1" applyAlignment="1">
      <alignment vertical="center"/>
    </xf>
    <xf numFmtId="166" fontId="0" fillId="0" borderId="1" xfId="0" applyNumberFormat="1" applyFont="1" applyFill="1" applyBorder="1" applyAlignment="1">
      <alignment vertical="center"/>
    </xf>
    <xf numFmtId="0" fontId="20" fillId="0" borderId="1" xfId="4" applyFont="1" applyBorder="1"/>
    <xf numFmtId="0" fontId="21" fillId="0" borderId="1" xfId="4" applyFont="1" applyBorder="1"/>
    <xf numFmtId="0" fontId="18" fillId="0" borderId="0" xfId="0" applyFont="1" applyBorder="1"/>
    <xf numFmtId="43" fontId="8" fillId="0" borderId="2" xfId="0" applyNumberFormat="1" applyFont="1" applyBorder="1" applyAlignment="1" applyProtection="1">
      <alignment vertical="center"/>
      <protection locked="0"/>
    </xf>
    <xf numFmtId="43" fontId="8" fillId="0" borderId="2" xfId="0" applyNumberFormat="1" applyFont="1" applyFill="1" applyBorder="1" applyAlignment="1" applyProtection="1">
      <alignment vertical="center"/>
      <protection locked="0"/>
    </xf>
    <xf numFmtId="0" fontId="22" fillId="0" borderId="9" xfId="3" applyFont="1" applyFill="1" applyBorder="1" applyAlignment="1" applyProtection="1">
      <alignment horizontal="center" vertical="center"/>
    </xf>
    <xf numFmtId="0" fontId="23" fillId="0" borderId="10" xfId="3" applyFont="1" applyFill="1" applyBorder="1" applyAlignment="1" applyProtection="1">
      <alignment vertical="center" wrapText="1"/>
    </xf>
    <xf numFmtId="43" fontId="14" fillId="0" borderId="9" xfId="2" applyNumberFormat="1" applyFont="1" applyFill="1" applyBorder="1" applyAlignment="1" applyProtection="1">
      <alignment vertical="center" wrapText="1"/>
      <protection hidden="1"/>
    </xf>
    <xf numFmtId="0" fontId="24" fillId="0" borderId="9" xfId="3" applyFont="1" applyFill="1" applyBorder="1" applyAlignment="1" applyProtection="1">
      <alignment horizontal="center" vertical="center"/>
    </xf>
    <xf numFmtId="0" fontId="25" fillId="0" borderId="10" xfId="3" applyFont="1" applyFill="1" applyBorder="1" applyAlignment="1" applyProtection="1">
      <alignment vertical="center" wrapText="1"/>
    </xf>
    <xf numFmtId="0" fontId="24" fillId="0" borderId="10" xfId="3" applyFont="1" applyFill="1" applyBorder="1" applyAlignment="1" applyProtection="1">
      <alignment vertical="center" wrapText="1"/>
    </xf>
    <xf numFmtId="43" fontId="12" fillId="2" borderId="9" xfId="2" applyNumberFormat="1" applyFont="1" applyFill="1" applyBorder="1" applyAlignment="1" applyProtection="1">
      <alignment vertical="center" wrapText="1"/>
      <protection locked="0"/>
    </xf>
    <xf numFmtId="0" fontId="22" fillId="0" borderId="10" xfId="3" applyFont="1" applyFill="1" applyBorder="1" applyAlignment="1" applyProtection="1">
      <alignment vertical="center" wrapText="1"/>
    </xf>
    <xf numFmtId="0" fontId="25" fillId="4" borderId="10" xfId="3" applyFont="1" applyFill="1" applyBorder="1" applyAlignment="1" applyProtection="1">
      <alignment vertical="center" wrapText="1"/>
    </xf>
    <xf numFmtId="0" fontId="24" fillId="4" borderId="10" xfId="3" applyFont="1" applyFill="1" applyBorder="1" applyAlignment="1" applyProtection="1">
      <alignment vertical="center" wrapText="1"/>
    </xf>
    <xf numFmtId="43" fontId="14" fillId="2" borderId="9" xfId="2" applyNumberFormat="1" applyFont="1" applyFill="1" applyBorder="1" applyAlignment="1" applyProtection="1">
      <alignment vertical="center" wrapText="1"/>
      <protection locked="0"/>
    </xf>
    <xf numFmtId="0" fontId="23" fillId="4" borderId="10" xfId="3" applyFont="1" applyFill="1" applyBorder="1" applyAlignment="1" applyProtection="1">
      <alignment vertical="center" wrapText="1"/>
    </xf>
    <xf numFmtId="43" fontId="14" fillId="0" borderId="11" xfId="2" applyNumberFormat="1" applyFont="1" applyFill="1" applyBorder="1" applyAlignment="1" applyProtection="1">
      <alignment vertical="center" wrapText="1"/>
      <protection hidden="1"/>
    </xf>
    <xf numFmtId="0" fontId="22" fillId="4" borderId="10" xfId="3" applyFont="1" applyFill="1" applyBorder="1" applyAlignment="1" applyProtection="1">
      <alignment vertical="center" wrapText="1"/>
    </xf>
    <xf numFmtId="43" fontId="14" fillId="2" borderId="11" xfId="2" applyNumberFormat="1" applyFont="1" applyFill="1" applyBorder="1" applyAlignment="1" applyProtection="1">
      <alignment vertical="center" wrapText="1"/>
      <protection locked="0"/>
    </xf>
    <xf numFmtId="0" fontId="22" fillId="0" borderId="9" xfId="3" applyFont="1" applyFill="1" applyBorder="1" applyAlignment="1">
      <alignment horizontal="center" vertical="center"/>
    </xf>
    <xf numFmtId="0" fontId="31" fillId="0" borderId="9" xfId="3" applyFont="1" applyFill="1" applyBorder="1" applyAlignment="1" applyProtection="1">
      <alignment horizontal="center" vertical="center"/>
    </xf>
    <xf numFmtId="43" fontId="12" fillId="2" borderId="11" xfId="2" applyNumberFormat="1" applyFont="1" applyFill="1" applyBorder="1" applyAlignment="1" applyProtection="1">
      <alignment vertical="center" wrapText="1"/>
      <protection locked="0"/>
    </xf>
    <xf numFmtId="0" fontId="23" fillId="0" borderId="9" xfId="3" applyFont="1" applyFill="1" applyBorder="1" applyAlignment="1" applyProtection="1">
      <alignment horizontal="center" vertical="center"/>
    </xf>
    <xf numFmtId="43" fontId="12" fillId="2" borderId="12" xfId="2" applyNumberFormat="1" applyFont="1" applyFill="1" applyBorder="1" applyAlignment="1" applyProtection="1">
      <alignment vertical="center" wrapText="1"/>
      <protection locked="0"/>
    </xf>
    <xf numFmtId="0" fontId="23" fillId="4" borderId="9" xfId="3" applyFont="1" applyFill="1" applyBorder="1" applyAlignment="1" applyProtection="1">
      <alignment vertical="center" wrapText="1"/>
    </xf>
    <xf numFmtId="0" fontId="24" fillId="4" borderId="10" xfId="3" applyFont="1" applyFill="1" applyBorder="1" applyAlignment="1" applyProtection="1">
      <alignment horizontal="left" vertical="center" wrapText="1"/>
    </xf>
    <xf numFmtId="0" fontId="25" fillId="0" borderId="10" xfId="3" applyFont="1" applyFill="1" applyBorder="1" applyAlignment="1" applyProtection="1">
      <alignment horizontal="left" vertical="center" wrapText="1"/>
    </xf>
    <xf numFmtId="0" fontId="25" fillId="0" borderId="9" xfId="3" applyFont="1" applyFill="1" applyBorder="1" applyAlignment="1" applyProtection="1">
      <alignment horizontal="left" vertical="center" wrapText="1"/>
    </xf>
    <xf numFmtId="0" fontId="24" fillId="0" borderId="9" xfId="3" applyFont="1" applyFill="1" applyBorder="1" applyAlignment="1" applyProtection="1">
      <alignment horizontal="left" vertical="center" wrapText="1"/>
    </xf>
    <xf numFmtId="43" fontId="12" fillId="4" borderId="9" xfId="2" applyNumberFormat="1" applyFont="1" applyFill="1" applyBorder="1" applyAlignment="1" applyProtection="1">
      <alignment vertical="center" wrapText="1"/>
      <protection hidden="1"/>
    </xf>
    <xf numFmtId="43" fontId="6" fillId="5" borderId="9" xfId="2" applyNumberFormat="1" applyFont="1" applyFill="1" applyBorder="1" applyAlignment="1" applyProtection="1">
      <alignment vertical="center" wrapText="1"/>
      <protection hidden="1"/>
    </xf>
    <xf numFmtId="0" fontId="6" fillId="3" borderId="13" xfId="0" applyFont="1" applyFill="1" applyBorder="1" applyAlignment="1">
      <alignment horizontal="left" vertical="center" wrapText="1"/>
    </xf>
    <xf numFmtId="0" fontId="28" fillId="2" borderId="14" xfId="0" applyFont="1" applyFill="1" applyBorder="1" applyAlignment="1" applyProtection="1">
      <alignment horizontal="center" vertical="center"/>
      <protection locked="0"/>
    </xf>
    <xf numFmtId="0" fontId="6" fillId="0" borderId="15" xfId="0" applyFont="1" applyBorder="1" applyAlignment="1">
      <alignment horizontal="left" vertical="center"/>
    </xf>
    <xf numFmtId="0" fontId="6" fillId="3" borderId="10" xfId="0" applyFont="1" applyFill="1" applyBorder="1" applyAlignment="1">
      <alignment horizontal="left" vertical="center" wrapText="1"/>
    </xf>
    <xf numFmtId="0" fontId="8" fillId="0" borderId="16" xfId="0" applyFont="1" applyBorder="1" applyAlignment="1">
      <alignment horizontal="center" vertical="center"/>
    </xf>
    <xf numFmtId="0" fontId="6" fillId="3" borderId="17" xfId="0" applyFont="1" applyFill="1" applyBorder="1" applyAlignment="1">
      <alignment horizontal="left" vertical="center" wrapText="1"/>
    </xf>
    <xf numFmtId="0" fontId="28" fillId="2" borderId="18" xfId="0" applyFont="1" applyFill="1" applyBorder="1" applyAlignment="1" applyProtection="1">
      <alignment horizontal="center" vertical="center"/>
      <protection locked="0"/>
    </xf>
    <xf numFmtId="0" fontId="6" fillId="0" borderId="19" xfId="0" applyFont="1" applyBorder="1" applyAlignment="1">
      <alignment horizontal="left" vertical="center"/>
    </xf>
    <xf numFmtId="0" fontId="8" fillId="0" borderId="20" xfId="0" applyFont="1" applyBorder="1" applyAlignment="1">
      <alignment horizontal="center" vertical="center"/>
    </xf>
    <xf numFmtId="0" fontId="8" fillId="0" borderId="20" xfId="0" applyFont="1" applyBorder="1" applyAlignment="1">
      <alignment vertical="center"/>
    </xf>
    <xf numFmtId="0" fontId="8" fillId="0" borderId="21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vertical="center"/>
    </xf>
    <xf numFmtId="0" fontId="6" fillId="0" borderId="22" xfId="0" applyFont="1" applyBorder="1" applyAlignment="1">
      <alignment vertical="center"/>
    </xf>
    <xf numFmtId="0" fontId="8" fillId="0" borderId="23" xfId="0" applyFont="1" applyBorder="1" applyAlignment="1">
      <alignment vertical="center"/>
    </xf>
    <xf numFmtId="0" fontId="8" fillId="0" borderId="24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6" fillId="0" borderId="26" xfId="0" applyFont="1" applyBorder="1" applyAlignment="1">
      <alignment vertical="center"/>
    </xf>
    <xf numFmtId="0" fontId="6" fillId="0" borderId="27" xfId="0" applyFont="1" applyBorder="1" applyAlignment="1">
      <alignment horizontal="left" vertical="center"/>
    </xf>
    <xf numFmtId="0" fontId="8" fillId="0" borderId="27" xfId="0" applyFont="1" applyBorder="1" applyAlignment="1">
      <alignment vertical="center"/>
    </xf>
    <xf numFmtId="43" fontId="8" fillId="0" borderId="15" xfId="0" applyNumberFormat="1" applyFont="1" applyBorder="1" applyAlignment="1">
      <alignment vertical="center"/>
    </xf>
    <xf numFmtId="43" fontId="8" fillId="0" borderId="16" xfId="0" applyNumberFormat="1" applyFont="1" applyBorder="1" applyAlignment="1">
      <alignment vertical="center"/>
    </xf>
    <xf numFmtId="0" fontId="6" fillId="0" borderId="28" xfId="0" applyFont="1" applyBorder="1" applyAlignment="1">
      <alignment horizontal="left" vertical="center"/>
    </xf>
    <xf numFmtId="0" fontId="6" fillId="0" borderId="28" xfId="0" applyFont="1" applyBorder="1" applyAlignment="1">
      <alignment vertical="center"/>
    </xf>
    <xf numFmtId="43" fontId="8" fillId="0" borderId="19" xfId="0" applyNumberFormat="1" applyFont="1" applyBorder="1" applyAlignment="1" applyProtection="1">
      <alignment vertical="center"/>
      <protection locked="0"/>
    </xf>
    <xf numFmtId="0" fontId="13" fillId="3" borderId="2" xfId="0" applyFont="1" applyFill="1" applyBorder="1" applyAlignment="1">
      <alignment horizontal="center" vertical="center" wrapText="1"/>
    </xf>
    <xf numFmtId="0" fontId="29" fillId="0" borderId="0" xfId="0" applyFont="1" applyAlignment="1">
      <alignment horizontal="center" vertical="center"/>
    </xf>
    <xf numFmtId="0" fontId="29" fillId="0" borderId="29" xfId="0" applyFont="1" applyBorder="1" applyAlignment="1">
      <alignment horizontal="center" vertical="center"/>
    </xf>
    <xf numFmtId="0" fontId="32" fillId="0" borderId="0" xfId="0" applyFont="1" applyAlignment="1">
      <alignment horizontal="left" vertical="center"/>
    </xf>
    <xf numFmtId="0" fontId="32" fillId="0" borderId="29" xfId="0" applyFont="1" applyBorder="1" applyAlignment="1">
      <alignment horizontal="left" vertical="center"/>
    </xf>
    <xf numFmtId="0" fontId="29" fillId="0" borderId="0" xfId="0" applyFont="1" applyAlignment="1">
      <alignment horizontal="left" vertical="center"/>
    </xf>
    <xf numFmtId="0" fontId="29" fillId="0" borderId="29" xfId="0" applyFont="1" applyBorder="1" applyAlignment="1">
      <alignment horizontal="left" vertical="center"/>
    </xf>
    <xf numFmtId="0" fontId="12" fillId="0" borderId="2" xfId="5" applyNumberFormat="1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43" fontId="0" fillId="0" borderId="0" xfId="0" applyNumberFormat="1"/>
    <xf numFmtId="43" fontId="23" fillId="6" borderId="12" xfId="8" applyNumberFormat="1" applyFont="1" applyFill="1" applyBorder="1" applyAlignment="1" applyProtection="1">
      <alignment vertical="top" wrapText="1"/>
    </xf>
    <xf numFmtId="0" fontId="23" fillId="0" borderId="17" xfId="8" applyFont="1" applyFill="1" applyBorder="1" applyAlignment="1" applyProtection="1">
      <alignment vertical="top" wrapText="1"/>
    </xf>
    <xf numFmtId="0" fontId="22" fillId="0" borderId="12" xfId="3" applyFont="1" applyFill="1" applyBorder="1" applyAlignment="1" applyProtection="1">
      <alignment horizontal="center" vertical="center"/>
    </xf>
    <xf numFmtId="43" fontId="23" fillId="6" borderId="9" xfId="8" applyNumberFormat="1" applyFont="1" applyFill="1" applyBorder="1" applyAlignment="1" applyProtection="1">
      <alignment vertical="top" wrapText="1"/>
    </xf>
    <xf numFmtId="0" fontId="23" fillId="0" borderId="10" xfId="8" applyFont="1" applyFill="1" applyBorder="1" applyAlignment="1" applyProtection="1">
      <alignment vertical="top" wrapText="1"/>
    </xf>
    <xf numFmtId="43" fontId="23" fillId="0" borderId="30" xfId="8" applyNumberFormat="1" applyFont="1" applyFill="1" applyBorder="1" applyAlignment="1" applyProtection="1">
      <alignment vertical="top" wrapText="1"/>
    </xf>
    <xf numFmtId="0" fontId="23" fillId="0" borderId="13" xfId="8" applyFont="1" applyFill="1" applyBorder="1" applyAlignment="1" applyProtection="1">
      <alignment vertical="top" wrapText="1"/>
    </xf>
    <xf numFmtId="0" fontId="22" fillId="0" borderId="30" xfId="3" applyFont="1" applyFill="1" applyBorder="1" applyAlignment="1" applyProtection="1">
      <alignment horizontal="center" vertical="center"/>
    </xf>
    <xf numFmtId="43" fontId="25" fillId="6" borderId="12" xfId="8" applyNumberFormat="1" applyFont="1" applyFill="1" applyBorder="1" applyAlignment="1" applyProtection="1">
      <alignment vertical="top" wrapText="1"/>
    </xf>
    <xf numFmtId="0" fontId="25" fillId="0" borderId="17" xfId="8" applyFont="1" applyFill="1" applyBorder="1" applyAlignment="1" applyProtection="1">
      <alignment vertical="top" wrapText="1"/>
    </xf>
    <xf numFmtId="43" fontId="25" fillId="6" borderId="9" xfId="8" applyNumberFormat="1" applyFont="1" applyFill="1" applyBorder="1" applyAlignment="1" applyProtection="1">
      <alignment vertical="top" wrapText="1"/>
    </xf>
    <xf numFmtId="0" fontId="25" fillId="0" borderId="10" xfId="8" applyFont="1" applyFill="1" applyBorder="1" applyAlignment="1" applyProtection="1">
      <alignment vertical="top" wrapText="1"/>
    </xf>
    <xf numFmtId="43" fontId="23" fillId="0" borderId="9" xfId="8" applyNumberFormat="1" applyFont="1" applyFill="1" applyBorder="1" applyAlignment="1" applyProtection="1">
      <alignment vertical="top" wrapText="1"/>
    </xf>
    <xf numFmtId="0" fontId="22" fillId="0" borderId="11" xfId="3" applyFont="1" applyFill="1" applyBorder="1" applyAlignment="1" applyProtection="1">
      <alignment horizontal="center" vertical="center"/>
    </xf>
    <xf numFmtId="43" fontId="22" fillId="6" borderId="12" xfId="8" applyNumberFormat="1" applyFont="1" applyFill="1" applyBorder="1" applyAlignment="1" applyProtection="1">
      <alignment vertical="top" wrapText="1"/>
    </xf>
    <xf numFmtId="0" fontId="22" fillId="0" borderId="17" xfId="8" applyFont="1" applyFill="1" applyBorder="1" applyAlignment="1" applyProtection="1">
      <alignment vertical="top" wrapText="1"/>
    </xf>
    <xf numFmtId="43" fontId="22" fillId="6" borderId="9" xfId="8" applyNumberFormat="1" applyFont="1" applyFill="1" applyBorder="1" applyAlignment="1" applyProtection="1">
      <alignment vertical="top" wrapText="1"/>
    </xf>
    <xf numFmtId="0" fontId="22" fillId="0" borderId="10" xfId="8" applyFont="1" applyFill="1" applyBorder="1" applyAlignment="1" applyProtection="1">
      <alignment vertical="top" wrapText="1"/>
    </xf>
    <xf numFmtId="43" fontId="25" fillId="0" borderId="9" xfId="8" applyNumberFormat="1" applyFont="1" applyFill="1" applyBorder="1" applyAlignment="1" applyProtection="1">
      <alignment vertical="top" wrapText="1"/>
    </xf>
    <xf numFmtId="43" fontId="22" fillId="6" borderId="9" xfId="8" applyNumberFormat="1" applyFont="1" applyFill="1" applyBorder="1" applyAlignment="1" applyProtection="1">
      <alignment vertical="center" wrapText="1"/>
    </xf>
    <xf numFmtId="0" fontId="22" fillId="0" borderId="10" xfId="8" applyFont="1" applyFill="1" applyBorder="1" applyAlignment="1" applyProtection="1">
      <alignment vertical="center" wrapText="1"/>
    </xf>
    <xf numFmtId="43" fontId="22" fillId="0" borderId="9" xfId="8" applyNumberFormat="1" applyFont="1" applyFill="1" applyBorder="1" applyAlignment="1" applyProtection="1">
      <alignment vertical="center" wrapText="1"/>
    </xf>
    <xf numFmtId="0" fontId="33" fillId="0" borderId="9" xfId="3" applyFont="1" applyFill="1" applyBorder="1" applyAlignment="1" applyProtection="1">
      <alignment horizontal="center" vertical="center"/>
    </xf>
    <xf numFmtId="43" fontId="22" fillId="0" borderId="9" xfId="8" applyNumberFormat="1" applyFont="1" applyFill="1" applyBorder="1" applyAlignment="1" applyProtection="1">
      <alignment vertical="top" wrapText="1"/>
    </xf>
    <xf numFmtId="0" fontId="22" fillId="0" borderId="31" xfId="3" applyFont="1" applyFill="1" applyBorder="1" applyAlignment="1" applyProtection="1">
      <alignment horizontal="center" vertical="center"/>
    </xf>
    <xf numFmtId="43" fontId="24" fillId="0" borderId="9" xfId="8" applyNumberFormat="1" applyFont="1" applyFill="1" applyBorder="1" applyAlignment="1" applyProtection="1">
      <alignment vertical="top" wrapText="1"/>
    </xf>
    <xf numFmtId="0" fontId="24" fillId="0" borderId="10" xfId="8" applyFont="1" applyFill="1" applyBorder="1" applyAlignment="1" applyProtection="1">
      <alignment vertical="top" wrapText="1"/>
    </xf>
    <xf numFmtId="43" fontId="24" fillId="6" borderId="9" xfId="8" applyNumberFormat="1" applyFont="1" applyFill="1" applyBorder="1" applyAlignment="1" applyProtection="1">
      <alignment vertical="top" wrapText="1"/>
    </xf>
    <xf numFmtId="43" fontId="12" fillId="6" borderId="9" xfId="9" applyNumberFormat="1" applyFont="1" applyFill="1" applyBorder="1" applyAlignment="1" applyProtection="1">
      <alignment vertical="center" wrapText="1"/>
      <protection locked="0"/>
    </xf>
    <xf numFmtId="0" fontId="34" fillId="0" borderId="11" xfId="3" applyFont="1" applyFill="1" applyBorder="1" applyAlignment="1" applyProtection="1">
      <alignment horizontal="center" vertical="center"/>
    </xf>
    <xf numFmtId="43" fontId="25" fillId="6" borderId="9" xfId="8" applyNumberFormat="1" applyFont="1" applyFill="1" applyBorder="1" applyAlignment="1" applyProtection="1">
      <alignment vertical="center" wrapText="1"/>
    </xf>
    <xf numFmtId="0" fontId="25" fillId="0" borderId="10" xfId="8" applyFont="1" applyFill="1" applyBorder="1" applyAlignment="1" applyProtection="1">
      <alignment vertical="center" wrapText="1"/>
    </xf>
    <xf numFmtId="43" fontId="25" fillId="0" borderId="9" xfId="8" applyNumberFormat="1" applyFont="1" applyFill="1" applyBorder="1" applyAlignment="1" applyProtection="1">
      <alignment vertical="center" wrapText="1"/>
    </xf>
    <xf numFmtId="0" fontId="25" fillId="4" borderId="10" xfId="8" applyFont="1" applyFill="1" applyBorder="1" applyAlignment="1" applyProtection="1">
      <alignment vertical="top" wrapText="1"/>
    </xf>
    <xf numFmtId="0" fontId="22" fillId="0" borderId="30" xfId="3" applyFont="1" applyFill="1" applyBorder="1" applyAlignment="1">
      <alignment horizontal="center" vertical="center"/>
    </xf>
    <xf numFmtId="0" fontId="51" fillId="0" borderId="2" xfId="6" applyFont="1" applyFill="1" applyBorder="1" applyAlignment="1" applyProtection="1">
      <alignment vertical="center" wrapText="1"/>
      <protection locked="0"/>
    </xf>
    <xf numFmtId="0" fontId="52" fillId="0" borderId="2" xfId="0" applyFont="1" applyFill="1" applyBorder="1" applyAlignment="1" applyProtection="1">
      <alignment horizontal="left"/>
      <protection locked="0"/>
    </xf>
    <xf numFmtId="0" fontId="52" fillId="0" borderId="2" xfId="0" applyFont="1" applyFill="1" applyBorder="1" applyAlignment="1" applyProtection="1">
      <alignment horizontal="left" wrapText="1"/>
      <protection locked="0"/>
    </xf>
    <xf numFmtId="43" fontId="53" fillId="0" borderId="2" xfId="0" applyNumberFormat="1" applyFont="1" applyFill="1" applyBorder="1" applyAlignment="1">
      <alignment vertical="center"/>
    </xf>
    <xf numFmtId="43" fontId="53" fillId="0" borderId="2" xfId="9" applyFont="1" applyFill="1" applyBorder="1" applyAlignment="1">
      <alignment vertical="center"/>
    </xf>
    <xf numFmtId="0" fontId="54" fillId="0" borderId="2" xfId="6" applyFont="1" applyFill="1" applyBorder="1" applyAlignment="1" applyProtection="1">
      <alignment vertical="center" wrapText="1"/>
      <protection locked="0"/>
    </xf>
    <xf numFmtId="43" fontId="55" fillId="0" borderId="2" xfId="9" applyFont="1" applyFill="1" applyBorder="1" applyAlignment="1">
      <alignment vertical="center"/>
    </xf>
    <xf numFmtId="0" fontId="56" fillId="0" borderId="2" xfId="0" applyFont="1" applyFill="1" applyBorder="1" applyAlignment="1" applyProtection="1">
      <alignment horizontal="left" wrapText="1"/>
      <protection locked="0"/>
    </xf>
    <xf numFmtId="0" fontId="57" fillId="0" borderId="2" xfId="6" applyFont="1" applyFill="1" applyBorder="1" applyAlignment="1" applyProtection="1">
      <alignment vertical="center" wrapText="1"/>
      <protection locked="0"/>
    </xf>
    <xf numFmtId="0" fontId="58" fillId="0" borderId="2" xfId="0" applyFont="1" applyFill="1" applyBorder="1" applyAlignment="1" applyProtection="1">
      <alignment horizontal="left"/>
      <protection locked="0"/>
    </xf>
    <xf numFmtId="0" fontId="58" fillId="0" borderId="2" xfId="0" applyFont="1" applyFill="1" applyBorder="1" applyAlignment="1" applyProtection="1">
      <alignment horizontal="left" wrapText="1"/>
      <protection locked="0"/>
    </xf>
    <xf numFmtId="43" fontId="55" fillId="0" borderId="2" xfId="0" applyNumberFormat="1" applyFont="1" applyFill="1" applyBorder="1" applyAlignment="1">
      <alignment vertical="center"/>
    </xf>
    <xf numFmtId="0" fontId="51" fillId="4" borderId="2" xfId="6" applyFont="1" applyFill="1" applyBorder="1" applyAlignment="1" applyProtection="1">
      <alignment vertical="center" wrapText="1"/>
      <protection locked="0"/>
    </xf>
    <xf numFmtId="0" fontId="52" fillId="4" borderId="2" xfId="0" applyFont="1" applyFill="1" applyBorder="1" applyAlignment="1" applyProtection="1">
      <alignment horizontal="left"/>
      <protection locked="0"/>
    </xf>
    <xf numFmtId="0" fontId="52" fillId="4" borderId="2" xfId="0" applyFont="1" applyFill="1" applyBorder="1" applyAlignment="1" applyProtection="1">
      <alignment horizontal="left" wrapText="1"/>
      <protection locked="0"/>
    </xf>
    <xf numFmtId="0" fontId="52" fillId="0" borderId="6" xfId="0" applyFont="1" applyFill="1" applyBorder="1" applyAlignment="1" applyProtection="1">
      <alignment horizontal="left" wrapText="1"/>
      <protection locked="0"/>
    </xf>
    <xf numFmtId="0" fontId="52" fillId="4" borderId="6" xfId="0" applyFont="1" applyFill="1" applyBorder="1" applyAlignment="1" applyProtection="1">
      <alignment horizontal="left" wrapText="1"/>
      <protection locked="0"/>
    </xf>
    <xf numFmtId="0" fontId="52" fillId="0" borderId="6" xfId="0" applyFont="1" applyFill="1" applyBorder="1" applyAlignment="1" applyProtection="1">
      <alignment horizontal="left" vertical="justify" wrapText="1"/>
      <protection locked="0"/>
    </xf>
    <xf numFmtId="0" fontId="52" fillId="4" borderId="6" xfId="0" applyFont="1" applyFill="1" applyBorder="1" applyAlignment="1" applyProtection="1">
      <alignment horizontal="left" vertical="justify" wrapText="1"/>
      <protection locked="0"/>
    </xf>
    <xf numFmtId="0" fontId="56" fillId="0" borderId="6" xfId="0" applyFont="1" applyFill="1" applyBorder="1" applyAlignment="1" applyProtection="1">
      <alignment horizontal="left" wrapText="1"/>
      <protection locked="0"/>
    </xf>
    <xf numFmtId="43" fontId="53" fillId="0" borderId="0" xfId="2" applyFont="1" applyFill="1" applyAlignment="1">
      <alignment vertical="center"/>
    </xf>
    <xf numFmtId="43" fontId="53" fillId="0" borderId="2" xfId="2" applyFont="1" applyFill="1" applyBorder="1" applyAlignment="1">
      <alignment vertical="center"/>
    </xf>
    <xf numFmtId="43" fontId="8" fillId="0" borderId="0" xfId="2" applyFont="1" applyAlignment="1">
      <alignment vertical="center"/>
    </xf>
    <xf numFmtId="0" fontId="8" fillId="0" borderId="7" xfId="0" applyFont="1" applyBorder="1" applyAlignment="1">
      <alignment vertical="center" wrapText="1"/>
    </xf>
    <xf numFmtId="0" fontId="8" fillId="0" borderId="2" xfId="0" applyFont="1" applyFill="1" applyBorder="1" applyAlignment="1">
      <alignment vertical="center" wrapText="1"/>
    </xf>
    <xf numFmtId="0" fontId="23" fillId="0" borderId="9" xfId="3" applyFont="1" applyFill="1" applyBorder="1" applyAlignment="1" applyProtection="1">
      <alignment horizontal="left" vertical="center" wrapText="1"/>
    </xf>
    <xf numFmtId="0" fontId="22" fillId="0" borderId="9" xfId="3" applyFont="1" applyFill="1" applyBorder="1" applyAlignment="1" applyProtection="1">
      <alignment horizontal="left" vertical="center" wrapText="1"/>
    </xf>
    <xf numFmtId="0" fontId="25" fillId="4" borderId="9" xfId="3" applyFont="1" applyFill="1" applyBorder="1" applyAlignment="1" applyProtection="1">
      <alignment horizontal="left" vertical="center" wrapText="1"/>
    </xf>
    <xf numFmtId="0" fontId="24" fillId="4" borderId="9" xfId="3" applyFont="1" applyFill="1" applyBorder="1" applyAlignment="1" applyProtection="1">
      <alignment horizontal="left" vertical="center" wrapText="1"/>
    </xf>
    <xf numFmtId="0" fontId="23" fillId="4" borderId="9" xfId="3" applyFont="1" applyFill="1" applyBorder="1" applyAlignment="1" applyProtection="1">
      <alignment horizontal="left" vertical="center" wrapText="1"/>
    </xf>
    <xf numFmtId="0" fontId="22" fillId="4" borderId="9" xfId="3" applyFont="1" applyFill="1" applyBorder="1" applyAlignment="1" applyProtection="1">
      <alignment horizontal="left" vertical="center" wrapText="1"/>
    </xf>
    <xf numFmtId="0" fontId="29" fillId="0" borderId="0" xfId="0" applyFont="1" applyAlignment="1">
      <alignment horizontal="center" vertical="center"/>
    </xf>
    <xf numFmtId="0" fontId="29" fillId="0" borderId="29" xfId="0" applyFont="1" applyBorder="1" applyAlignment="1">
      <alignment horizontal="center" vertical="center"/>
    </xf>
    <xf numFmtId="43" fontId="53" fillId="0" borderId="2" xfId="0" applyNumberFormat="1" applyFont="1" applyFill="1" applyBorder="1" applyAlignment="1" applyProtection="1">
      <alignment vertical="center"/>
      <protection locked="0"/>
    </xf>
    <xf numFmtId="0" fontId="5" fillId="0" borderId="0" xfId="0" applyFont="1" applyBorder="1" applyAlignment="1">
      <alignment vertical="center"/>
    </xf>
    <xf numFmtId="0" fontId="9" fillId="0" borderId="2" xfId="0" applyFont="1" applyFill="1" applyBorder="1" applyAlignment="1">
      <alignment horizontal="right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59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right"/>
    </xf>
    <xf numFmtId="0" fontId="0" fillId="0" borderId="0" xfId="0" applyFill="1" applyAlignment="1">
      <alignment wrapText="1"/>
    </xf>
    <xf numFmtId="0" fontId="5" fillId="0" borderId="2" xfId="0" applyFont="1" applyFill="1" applyBorder="1" applyAlignment="1">
      <alignment horizontal="right"/>
    </xf>
    <xf numFmtId="0" fontId="0" fillId="0" borderId="2" xfId="0" applyFont="1" applyFill="1" applyBorder="1" applyAlignment="1">
      <alignment horizontal="right"/>
    </xf>
    <xf numFmtId="0" fontId="53" fillId="0" borderId="2" xfId="0" applyFont="1" applyFill="1" applyBorder="1"/>
    <xf numFmtId="0" fontId="6" fillId="0" borderId="2" xfId="0" applyFont="1" applyFill="1" applyBorder="1" applyAlignment="1">
      <alignment horizontal="right"/>
    </xf>
    <xf numFmtId="43" fontId="60" fillId="0" borderId="2" xfId="8" applyNumberFormat="1" applyFont="1" applyFill="1" applyBorder="1" applyAlignment="1" applyProtection="1">
      <alignment vertical="top" wrapText="1"/>
    </xf>
    <xf numFmtId="0" fontId="5" fillId="0" borderId="0" xfId="0" applyFont="1" applyFill="1" applyAlignment="1">
      <alignment wrapText="1"/>
    </xf>
    <xf numFmtId="43" fontId="60" fillId="0" borderId="2" xfId="8" applyNumberFormat="1" applyFont="1" applyFill="1" applyBorder="1" applyAlignment="1" applyProtection="1">
      <alignment vertical="center" wrapText="1"/>
    </xf>
    <xf numFmtId="0" fontId="61" fillId="0" borderId="2" xfId="0" applyFont="1" applyFill="1" applyBorder="1" applyAlignment="1">
      <alignment horizontal="right"/>
    </xf>
    <xf numFmtId="0" fontId="62" fillId="0" borderId="7" xfId="0" applyFont="1" applyFill="1" applyBorder="1" applyAlignment="1">
      <alignment wrapText="1"/>
    </xf>
    <xf numFmtId="0" fontId="63" fillId="0" borderId="2" xfId="0" applyFont="1" applyFill="1" applyBorder="1" applyAlignment="1">
      <alignment horizontal="right"/>
    </xf>
    <xf numFmtId="0" fontId="64" fillId="0" borderId="2" xfId="0" applyFont="1" applyFill="1" applyBorder="1" applyAlignment="1">
      <alignment horizontal="right"/>
    </xf>
    <xf numFmtId="0" fontId="65" fillId="0" borderId="2" xfId="0" applyFont="1" applyFill="1" applyBorder="1" applyAlignment="1">
      <alignment horizontal="right"/>
    </xf>
    <xf numFmtId="0" fontId="16" fillId="0" borderId="2" xfId="0" applyFont="1" applyFill="1" applyBorder="1" applyAlignment="1">
      <alignment horizontal="right"/>
    </xf>
    <xf numFmtId="0" fontId="0" fillId="23" borderId="2" xfId="0" applyFill="1" applyBorder="1" applyAlignment="1">
      <alignment horizontal="right"/>
    </xf>
    <xf numFmtId="0" fontId="0" fillId="0" borderId="0" xfId="0" applyFill="1"/>
    <xf numFmtId="0" fontId="61" fillId="0" borderId="0" xfId="0" applyFont="1" applyFill="1" applyAlignment="1">
      <alignment wrapText="1"/>
    </xf>
    <xf numFmtId="0" fontId="53" fillId="0" borderId="0" xfId="0" applyFont="1" applyFill="1"/>
    <xf numFmtId="43" fontId="0" fillId="0" borderId="0" xfId="2" applyFont="1"/>
    <xf numFmtId="0" fontId="5" fillId="0" borderId="2" xfId="0" applyFont="1" applyBorder="1" applyAlignment="1">
      <alignment horizontal="right" vertical="center" wrapText="1"/>
    </xf>
    <xf numFmtId="0" fontId="59" fillId="3" borderId="2" xfId="0" applyFont="1" applyFill="1" applyBorder="1" applyAlignment="1">
      <alignment horizontal="center" vertical="center" wrapText="1"/>
    </xf>
    <xf numFmtId="43" fontId="8" fillId="0" borderId="0" xfId="0" applyNumberFormat="1" applyFont="1" applyAlignment="1">
      <alignment vertical="center"/>
    </xf>
    <xf numFmtId="0" fontId="3" fillId="0" borderId="2" xfId="60" applyBorder="1" applyProtection="1">
      <protection locked="0"/>
    </xf>
    <xf numFmtId="43" fontId="8" fillId="0" borderId="27" xfId="2" applyFont="1" applyBorder="1" applyAlignment="1">
      <alignment vertical="center"/>
    </xf>
    <xf numFmtId="43" fontId="8" fillId="0" borderId="3" xfId="2" applyFont="1" applyBorder="1" applyAlignment="1">
      <alignment vertical="center"/>
    </xf>
    <xf numFmtId="43" fontId="8" fillId="0" borderId="28" xfId="2" applyFont="1" applyBorder="1" applyAlignment="1">
      <alignment vertical="center"/>
    </xf>
    <xf numFmtId="43" fontId="13" fillId="3" borderId="2" xfId="2" applyFont="1" applyFill="1" applyBorder="1" applyAlignment="1">
      <alignment horizontal="center" vertical="center" wrapText="1"/>
    </xf>
    <xf numFmtId="43" fontId="8" fillId="0" borderId="2" xfId="2" applyFont="1" applyBorder="1" applyAlignment="1">
      <alignment vertical="center"/>
    </xf>
    <xf numFmtId="43" fontId="3" fillId="0" borderId="2" xfId="2" applyFont="1" applyBorder="1" applyProtection="1">
      <protection locked="0"/>
    </xf>
    <xf numFmtId="43" fontId="8" fillId="0" borderId="0" xfId="2" applyFont="1" applyBorder="1" applyAlignment="1">
      <alignment vertical="center"/>
    </xf>
    <xf numFmtId="0" fontId="3" fillId="0" borderId="2" xfId="60" applyFill="1" applyBorder="1" applyProtection="1">
      <protection locked="0"/>
    </xf>
    <xf numFmtId="0" fontId="8" fillId="0" borderId="2" xfId="0" applyFont="1" applyFill="1" applyBorder="1" applyAlignment="1">
      <alignment horizontal="right" vertical="center" wrapText="1"/>
    </xf>
    <xf numFmtId="44" fontId="5" fillId="0" borderId="2" xfId="0" applyNumberFormat="1" applyFont="1" applyBorder="1" applyAlignment="1">
      <alignment vertical="center"/>
    </xf>
    <xf numFmtId="0" fontId="29" fillId="0" borderId="0" xfId="0" applyFont="1" applyAlignment="1">
      <alignment horizontal="center" vertical="center"/>
    </xf>
    <xf numFmtId="0" fontId="29" fillId="0" borderId="29" xfId="0" applyFont="1" applyBorder="1" applyAlignment="1">
      <alignment horizontal="center" vertical="center"/>
    </xf>
    <xf numFmtId="0" fontId="52" fillId="0" borderId="2" xfId="0" applyFont="1" applyFill="1" applyBorder="1" applyAlignment="1" applyProtection="1">
      <alignment horizontal="center"/>
      <protection locked="0"/>
    </xf>
    <xf numFmtId="0" fontId="5" fillId="0" borderId="0" xfId="0" applyFont="1" applyBorder="1" applyAlignment="1">
      <alignment horizontal="center" vertical="center"/>
    </xf>
    <xf numFmtId="43" fontId="8" fillId="0" borderId="2" xfId="2" applyFont="1" applyBorder="1" applyAlignment="1">
      <alignment vertical="center" wrapText="1"/>
    </xf>
    <xf numFmtId="43" fontId="5" fillId="0" borderId="0" xfId="0" applyNumberFormat="1" applyFont="1"/>
    <xf numFmtId="0" fontId="53" fillId="0" borderId="0" xfId="0" applyFont="1" applyAlignment="1">
      <alignment vertical="center"/>
    </xf>
    <xf numFmtId="0" fontId="53" fillId="0" borderId="0" xfId="0" applyFont="1" applyFill="1" applyAlignment="1">
      <alignment vertical="center"/>
    </xf>
    <xf numFmtId="43" fontId="53" fillId="0" borderId="0" xfId="0" applyNumberFormat="1" applyFont="1" applyAlignment="1">
      <alignment vertical="center"/>
    </xf>
    <xf numFmtId="43" fontId="66" fillId="0" borderId="0" xfId="0" applyNumberFormat="1" applyFont="1" applyAlignment="1">
      <alignment vertical="center"/>
    </xf>
    <xf numFmtId="0" fontId="53" fillId="0" borderId="0" xfId="0" applyFont="1" applyBorder="1" applyAlignment="1">
      <alignment vertical="center"/>
    </xf>
    <xf numFmtId="43" fontId="53" fillId="3" borderId="2" xfId="0" applyNumberFormat="1" applyFont="1" applyFill="1" applyBorder="1" applyAlignment="1">
      <alignment vertical="center"/>
    </xf>
    <xf numFmtId="0" fontId="53" fillId="4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13" fillId="3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0" fillId="0" borderId="2" xfId="0" applyFill="1" applyBorder="1" applyProtection="1">
      <protection locked="0"/>
    </xf>
    <xf numFmtId="43" fontId="23" fillId="0" borderId="11" xfId="8" applyNumberFormat="1" applyFont="1" applyFill="1" applyBorder="1" applyAlignment="1" applyProtection="1">
      <alignment vertical="top" wrapText="1"/>
    </xf>
    <xf numFmtId="0" fontId="6" fillId="24" borderId="2" xfId="0" applyFont="1" applyFill="1" applyBorder="1"/>
    <xf numFmtId="43" fontId="5" fillId="0" borderId="0" xfId="2" applyFont="1"/>
    <xf numFmtId="0" fontId="59" fillId="0" borderId="6" xfId="0" applyFont="1" applyFill="1" applyBorder="1" applyAlignment="1">
      <alignment horizontal="center" vertical="center" wrapText="1"/>
    </xf>
    <xf numFmtId="43" fontId="53" fillId="0" borderId="6" xfId="0" applyNumberFormat="1" applyFont="1" applyFill="1" applyBorder="1" applyAlignment="1" applyProtection="1">
      <alignment vertical="center"/>
      <protection locked="0"/>
    </xf>
    <xf numFmtId="43" fontId="53" fillId="0" borderId="4" xfId="0" applyNumberFormat="1" applyFont="1" applyFill="1" applyBorder="1" applyAlignment="1" applyProtection="1">
      <alignment vertical="center"/>
      <protection locked="0"/>
    </xf>
    <xf numFmtId="43" fontId="53" fillId="0" borderId="6" xfId="2" applyFont="1" applyFill="1" applyBorder="1"/>
    <xf numFmtId="43" fontId="55" fillId="0" borderId="2" xfId="0" applyNumberFormat="1" applyFont="1" applyFill="1" applyBorder="1" applyAlignment="1" applyProtection="1">
      <alignment vertical="center"/>
      <protection locked="0"/>
    </xf>
    <xf numFmtId="43" fontId="55" fillId="0" borderId="6" xfId="0" applyNumberFormat="1" applyFont="1" applyFill="1" applyBorder="1" applyAlignment="1" applyProtection="1">
      <alignment vertical="center"/>
      <protection locked="0"/>
    </xf>
    <xf numFmtId="0" fontId="55" fillId="0" borderId="2" xfId="0" applyFont="1" applyFill="1" applyBorder="1"/>
    <xf numFmtId="0" fontId="55" fillId="0" borderId="0" xfId="0" applyFont="1" applyFill="1"/>
    <xf numFmtId="0" fontId="55" fillId="0" borderId="6" xfId="0" applyFont="1" applyFill="1" applyBorder="1"/>
    <xf numFmtId="43" fontId="67" fillId="0" borderId="6" xfId="8" applyNumberFormat="1" applyFont="1" applyFill="1" applyBorder="1" applyAlignment="1" applyProtection="1">
      <alignment vertical="top" wrapText="1"/>
    </xf>
    <xf numFmtId="43" fontId="67" fillId="0" borderId="6" xfId="8" applyNumberFormat="1" applyFont="1" applyFill="1" applyBorder="1" applyAlignment="1" applyProtection="1">
      <alignment vertical="center" wrapText="1"/>
    </xf>
    <xf numFmtId="43" fontId="68" fillId="0" borderId="6" xfId="0" applyNumberFormat="1" applyFont="1" applyFill="1" applyBorder="1" applyAlignment="1" applyProtection="1">
      <alignment vertical="center"/>
      <protection locked="0"/>
    </xf>
    <xf numFmtId="0" fontId="68" fillId="0" borderId="6" xfId="0" applyFont="1" applyFill="1" applyBorder="1"/>
    <xf numFmtId="43" fontId="69" fillId="0" borderId="6" xfId="8" applyNumberFormat="1" applyFont="1" applyFill="1" applyBorder="1" applyAlignment="1" applyProtection="1">
      <alignment vertical="top" wrapText="1"/>
    </xf>
    <xf numFmtId="43" fontId="69" fillId="0" borderId="6" xfId="8" applyNumberFormat="1" applyFont="1" applyFill="1" applyBorder="1" applyAlignment="1" applyProtection="1">
      <alignment vertical="center" wrapText="1"/>
    </xf>
    <xf numFmtId="43" fontId="68" fillId="0" borderId="2" xfId="0" applyNumberFormat="1" applyFont="1" applyFill="1" applyBorder="1" applyAlignment="1" applyProtection="1">
      <alignment vertical="center"/>
      <protection locked="0"/>
    </xf>
    <xf numFmtId="43" fontId="68" fillId="0" borderId="2" xfId="2" applyFont="1" applyFill="1" applyBorder="1"/>
    <xf numFmtId="0" fontId="70" fillId="0" borderId="6" xfId="0" applyFont="1" applyFill="1" applyBorder="1" applyAlignment="1">
      <alignment horizontal="center" vertical="center" wrapText="1"/>
    </xf>
    <xf numFmtId="0" fontId="70" fillId="0" borderId="2" xfId="0" applyFont="1" applyFill="1" applyBorder="1" applyAlignment="1">
      <alignment horizontal="center" vertical="center" wrapText="1"/>
    </xf>
    <xf numFmtId="0" fontId="55" fillId="0" borderId="0" xfId="0" applyFont="1" applyAlignment="1">
      <alignment vertical="center"/>
    </xf>
    <xf numFmtId="0" fontId="55" fillId="0" borderId="0" xfId="0" applyFont="1" applyBorder="1" applyAlignment="1">
      <alignment vertical="center"/>
    </xf>
    <xf numFmtId="43" fontId="55" fillId="3" borderId="2" xfId="0" applyNumberFormat="1" applyFont="1" applyFill="1" applyBorder="1" applyAlignment="1">
      <alignment vertical="center"/>
    </xf>
    <xf numFmtId="43" fontId="53" fillId="4" borderId="0" xfId="0" applyNumberFormat="1" applyFont="1" applyFill="1" applyAlignment="1">
      <alignment vertical="center"/>
    </xf>
    <xf numFmtId="43" fontId="55" fillId="4" borderId="0" xfId="0" applyNumberFormat="1" applyFont="1" applyFill="1" applyAlignment="1">
      <alignment vertical="center"/>
    </xf>
    <xf numFmtId="43" fontId="53" fillId="4" borderId="0" xfId="2" applyFont="1" applyFill="1" applyAlignment="1">
      <alignment vertical="center"/>
    </xf>
    <xf numFmtId="43" fontId="55" fillId="4" borderId="0" xfId="2" applyFont="1" applyFill="1" applyAlignment="1">
      <alignment vertical="center"/>
    </xf>
    <xf numFmtId="0" fontId="55" fillId="4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6" fillId="3" borderId="2" xfId="0" applyFont="1" applyFill="1" applyBorder="1" applyAlignment="1">
      <alignment horizontal="center" vertical="center" wrapText="1"/>
    </xf>
    <xf numFmtId="43" fontId="8" fillId="4" borderId="0" xfId="0" applyNumberFormat="1" applyFont="1" applyFill="1" applyAlignment="1">
      <alignment vertical="center"/>
    </xf>
    <xf numFmtId="0" fontId="13" fillId="3" borderId="2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9" fillId="0" borderId="0" xfId="0" applyFont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17" fillId="3" borderId="20" xfId="0" applyFont="1" applyFill="1" applyBorder="1" applyAlignment="1">
      <alignment horizontal="center" vertical="center" wrapText="1"/>
    </xf>
    <xf numFmtId="0" fontId="17" fillId="3" borderId="21" xfId="0" applyFont="1" applyFill="1" applyBorder="1" applyAlignment="1">
      <alignment horizontal="center" vertical="center" wrapText="1"/>
    </xf>
    <xf numFmtId="0" fontId="32" fillId="0" borderId="0" xfId="0" applyFont="1" applyAlignment="1">
      <alignment horizontal="left" vertical="center"/>
    </xf>
    <xf numFmtId="0" fontId="32" fillId="0" borderId="29" xfId="0" applyFont="1" applyBorder="1" applyAlignment="1">
      <alignment horizontal="left" vertical="center"/>
    </xf>
    <xf numFmtId="0" fontId="6" fillId="0" borderId="2" xfId="0" applyFont="1" applyFill="1" applyBorder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29" fillId="0" borderId="29" xfId="0" applyFont="1" applyBorder="1" applyAlignment="1">
      <alignment horizontal="left" vertical="center"/>
    </xf>
    <xf numFmtId="0" fontId="29" fillId="0" borderId="0" xfId="0" applyFont="1" applyBorder="1" applyAlignment="1">
      <alignment horizontal="left" vertical="center"/>
    </xf>
  </cellXfs>
  <cellStyles count="77">
    <cellStyle name="20% - Colore 1 2" xfId="10"/>
    <cellStyle name="20% - Colore 2 2" xfId="11"/>
    <cellStyle name="20% - Colore 3 2" xfId="12"/>
    <cellStyle name="20% - Colore 4 2" xfId="13"/>
    <cellStyle name="20% - Colore 5 2" xfId="14"/>
    <cellStyle name="20% - Colore 6 2" xfId="15"/>
    <cellStyle name="40% - Colore 1 2" xfId="16"/>
    <cellStyle name="40% - Colore 2 2" xfId="17"/>
    <cellStyle name="40% - Colore 3 2" xfId="18"/>
    <cellStyle name="40% - Colore 4 2" xfId="19"/>
    <cellStyle name="40% - Colore 5 2" xfId="20"/>
    <cellStyle name="40% - Colore 6 2" xfId="21"/>
    <cellStyle name="60% - Colore 1 2" xfId="22"/>
    <cellStyle name="60% - Colore 2 2" xfId="23"/>
    <cellStyle name="60% - Colore 3 2" xfId="24"/>
    <cellStyle name="60% - Colore 4 2" xfId="25"/>
    <cellStyle name="60% - Colore 5 2" xfId="26"/>
    <cellStyle name="60% - Colore 6 2" xfId="27"/>
    <cellStyle name="Calcolo 2" xfId="28"/>
    <cellStyle name="Cella collegata 2" xfId="29"/>
    <cellStyle name="Cella da controllare 2" xfId="30"/>
    <cellStyle name="Colore 1 2" xfId="31"/>
    <cellStyle name="Colore 2 2" xfId="32"/>
    <cellStyle name="Colore 3 2" xfId="33"/>
    <cellStyle name="Colore 4 2" xfId="34"/>
    <cellStyle name="Colore 5 2" xfId="35"/>
    <cellStyle name="Colore 6 2" xfId="36"/>
    <cellStyle name="Comma [0]_Marilù (v.0.5)" xfId="37"/>
    <cellStyle name="Comma 2" xfId="38"/>
    <cellStyle name="Comma 2 2" xfId="67"/>
    <cellStyle name="Euro" xfId="1"/>
    <cellStyle name="Migliaia" xfId="2" builtinId="3"/>
    <cellStyle name="Migliaia 2" xfId="9"/>
    <cellStyle name="Migliaia 2 2" xfId="66"/>
    <cellStyle name="Migliaia 3" xfId="39"/>
    <cellStyle name="Migliaia 3 2" xfId="68"/>
    <cellStyle name="Migliaia 4" xfId="62"/>
    <cellStyle name="Neutrale 2" xfId="40"/>
    <cellStyle name="Normal 2" xfId="8"/>
    <cellStyle name="Normal 2 2" xfId="65"/>
    <cellStyle name="Normal_Sheet1" xfId="41"/>
    <cellStyle name="Normal_Sheet1 2" xfId="3"/>
    <cellStyle name="Normale" xfId="0" builtinId="0"/>
    <cellStyle name="Normale 2" xfId="4"/>
    <cellStyle name="Normale 2 2" xfId="64"/>
    <cellStyle name="Normale 3" xfId="42"/>
    <cellStyle name="Normale 3 2" xfId="69"/>
    <cellStyle name="Normale 4" xfId="43"/>
    <cellStyle name="Normale 4 2" xfId="70"/>
    <cellStyle name="Normale 5" xfId="44"/>
    <cellStyle name="Normale 5 2" xfId="71"/>
    <cellStyle name="Normale 6" xfId="60"/>
    <cellStyle name="Normale 7" xfId="61"/>
    <cellStyle name="Normale 8" xfId="63"/>
    <cellStyle name="Normale_Cartel1" xfId="5"/>
    <cellStyle name="Normale_Modello CE" xfId="6"/>
    <cellStyle name="Normale_Prospetto_SCE_01-03_2007" xfId="7"/>
    <cellStyle name="Nota 2" xfId="45"/>
    <cellStyle name="Nota 2 2" xfId="72"/>
    <cellStyle name="Percent 2" xfId="46"/>
    <cellStyle name="Percent 2 2" xfId="73"/>
    <cellStyle name="Percent 3" xfId="47"/>
    <cellStyle name="Percent 3 2" xfId="74"/>
    <cellStyle name="Percentuale 2" xfId="48"/>
    <cellStyle name="Percentuale 2 2" xfId="75"/>
    <cellStyle name="Percentuale 3" xfId="49"/>
    <cellStyle name="Percentuale 3 2" xfId="76"/>
    <cellStyle name="Testo avviso 2" xfId="50"/>
    <cellStyle name="Testo descrittivo 2" xfId="51"/>
    <cellStyle name="Titolo 1 2" xfId="52"/>
    <cellStyle name="Titolo 2 2" xfId="53"/>
    <cellStyle name="Titolo 3 2" xfId="54"/>
    <cellStyle name="Titolo 4 2" xfId="55"/>
    <cellStyle name="Titolo 5" xfId="56"/>
    <cellStyle name="Totale 2" xfId="57"/>
    <cellStyle name="Valore non valido 2" xfId="58"/>
    <cellStyle name="Valore valido 2" xfId="59"/>
  </cellStyles>
  <dxfs count="6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FFFF"/>
      <rgbColor rgb="00FAD8AF"/>
      <rgbColor rgb="00FFFFFF"/>
      <rgbColor rgb="00F38E31"/>
      <rgbColor rgb="008AA5CB"/>
      <rgbColor rgb="008CA042"/>
      <rgbColor rgb="00FFFFFF"/>
      <rgbColor rgb="00FFFFFF"/>
      <rgbColor rgb="00FFFFFF"/>
      <rgbColor rgb="00FFFFFF"/>
      <rgbColor rgb="00FFFFFF"/>
      <rgbColor rgb="00FFFFFF"/>
      <rgbColor rgb="00C3DEE1"/>
      <rgbColor rgb="00FFFFFF"/>
      <rgbColor rgb="008AA5CB"/>
      <rgbColor rgb="00CCD6E3"/>
      <rgbColor rgb="00F38E31"/>
      <rgbColor rgb="00FAD8AF"/>
      <rgbColor rgb="008CA042"/>
      <rgbColor rgb="00D7DFB4"/>
      <rgbColor rgb="004DA0B0"/>
      <rgbColor rgb="00C3DEE1"/>
      <rgbColor rgb="000C2D83"/>
      <rgbColor rgb="00F38E31"/>
      <rgbColor rgb="00AABE75"/>
      <rgbColor rgb="008AA5CB"/>
      <rgbColor rgb="00C44026"/>
      <rgbColor rgb="0068820B"/>
      <rgbColor rgb="000BA0B0"/>
      <rgbColor rgb="00F06A00"/>
      <rgbColor rgb="00D7DFB4"/>
      <rgbColor rgb="00283B64"/>
      <rgbColor rgb="00EAB7A0"/>
      <rgbColor rgb="00C44026"/>
      <rgbColor rgb="00A3A9C0"/>
      <rgbColor rgb="00C77182"/>
      <rgbColor rgb="00838383"/>
      <rgbColor rgb="00ECCBCF"/>
      <rgbColor rgb="00FFFFFF"/>
      <rgbColor rgb="00FFFFFF"/>
      <rgbColor rgb="00FFFFFF"/>
      <rgbColor rgb="00CCD6E3"/>
      <rgbColor rgb="00FFFFFF"/>
      <rgbColor rgb="00FFFFFF"/>
      <rgbColor rgb="00FFFFFF"/>
      <rgbColor rgb="00FFFFFF"/>
      <rgbColor rgb="00FFFFFF"/>
      <rgbColor rgb="00FFFFFF"/>
      <rgbColor rgb="00FFFFFF"/>
      <rgbColor rgb="000C2D83"/>
      <rgbColor rgb="00FFFFFF"/>
      <rgbColor rgb="004DA0B0"/>
      <rgbColor rgb="00FFFFFF"/>
      <rgbColor rgb="00FFFFFF"/>
    </indexed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Maiella/Desktop/REGIONE%20CALABRIA/ANALISI%20CE/2012/Consuntivo/Analisi%20CE%20%20-%20SP%20cons%202012/1.%20Analisi%20CE%20Aziende/File%20inviati%20dalle%20Aziende/ASP%20VV/ASP%20VV_1_CE%20CONSUNTIVO%2020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M_Personale dipendente"/>
      <sheetName val="TM_Foglio2"/>
      <sheetName val="TM_Personale dipendente (2)"/>
      <sheetName val="TM_Personale dipendente (3)"/>
      <sheetName val="TM_Allegato_1"/>
      <sheetName val="Dati"/>
      <sheetName val="Modello_CE"/>
      <sheetName val="Bilancio_di_Verifica "/>
      <sheetName val="Gestione_Ordini"/>
      <sheetName val="TM_Personale 2 (2)"/>
      <sheetName val="TM_Allegato_4_"/>
      <sheetName val="Prospetto_Ricavi_Infragruppo"/>
      <sheetName val="Prospetto_Costi_Infragruppo"/>
      <sheetName val="Prestazioni_Ospedaliere"/>
      <sheetName val="Prestazioni_Specialistiche"/>
      <sheetName val="Sopravvenienze_Passive"/>
      <sheetName val="Sopravvenienze_Attive"/>
      <sheetName val="Insussistenze_Passive"/>
      <sheetName val="Insussistenze_Attive"/>
    </sheetNames>
    <sheetDataSet>
      <sheetData sheetId="0"/>
      <sheetData sheetId="1"/>
      <sheetData sheetId="2"/>
      <sheetData sheetId="3"/>
      <sheetData sheetId="4"/>
      <sheetData sheetId="5"/>
      <sheetData sheetId="6">
        <row r="12">
          <cell r="A12" t="str">
            <v>Tipo Modello</v>
          </cell>
          <cell r="C12" t="str">
            <v>Consuntivo</v>
          </cell>
        </row>
        <row r="13">
          <cell r="A13" t="str">
            <v>Anno</v>
          </cell>
        </row>
        <row r="14">
          <cell r="A14" t="str">
            <v>Azienda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/>
  <dimension ref="A1:E1"/>
  <sheetViews>
    <sheetView workbookViewId="0"/>
  </sheetViews>
  <sheetFormatPr defaultRowHeight="12.75" x14ac:dyDescent="0.2"/>
  <sheetData>
    <row r="1" spans="1:5" x14ac:dyDescent="0.2">
      <c r="A1" s="1" t="s">
        <v>84</v>
      </c>
      <c r="B1" s="1" t="s">
        <v>85</v>
      </c>
      <c r="C1" s="1" t="s">
        <v>86</v>
      </c>
      <c r="D1" s="1" t="s">
        <v>87</v>
      </c>
      <c r="E1" s="1" t="s">
        <v>88</v>
      </c>
    </row>
  </sheetData>
  <phoneticPr fontId="7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2"/>
  <dimension ref="A1:E1"/>
  <sheetViews>
    <sheetView workbookViewId="0"/>
  </sheetViews>
  <sheetFormatPr defaultRowHeight="12.75" x14ac:dyDescent="0.2"/>
  <sheetData>
    <row r="1" spans="1:5" x14ac:dyDescent="0.2">
      <c r="A1" s="1" t="s">
        <v>84</v>
      </c>
      <c r="B1" s="1" t="s">
        <v>85</v>
      </c>
      <c r="C1" s="1" t="s">
        <v>86</v>
      </c>
      <c r="D1" s="1" t="s">
        <v>87</v>
      </c>
      <c r="E1" s="1" t="s">
        <v>88</v>
      </c>
    </row>
  </sheetData>
  <phoneticPr fontId="7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3"/>
  <dimension ref="A1:E1"/>
  <sheetViews>
    <sheetView workbookViewId="0"/>
  </sheetViews>
  <sheetFormatPr defaultRowHeight="12.75" x14ac:dyDescent="0.2"/>
  <sheetData>
    <row r="1" spans="1:5" x14ac:dyDescent="0.2">
      <c r="A1" s="1" t="s">
        <v>84</v>
      </c>
      <c r="B1" s="1" t="s">
        <v>85</v>
      </c>
      <c r="C1" s="1" t="s">
        <v>86</v>
      </c>
      <c r="D1" s="1" t="s">
        <v>87</v>
      </c>
      <c r="E1" s="1" t="s">
        <v>88</v>
      </c>
    </row>
  </sheetData>
  <phoneticPr fontId="7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4"/>
  <dimension ref="A1:E1"/>
  <sheetViews>
    <sheetView workbookViewId="0"/>
  </sheetViews>
  <sheetFormatPr defaultRowHeight="12.75" x14ac:dyDescent="0.2"/>
  <sheetData>
    <row r="1" spans="1:5" x14ac:dyDescent="0.2">
      <c r="A1" s="1" t="s">
        <v>84</v>
      </c>
      <c r="B1" s="1" t="s">
        <v>85</v>
      </c>
      <c r="C1" s="1" t="s">
        <v>86</v>
      </c>
      <c r="D1" s="1" t="s">
        <v>87</v>
      </c>
      <c r="E1" s="1" t="s">
        <v>88</v>
      </c>
    </row>
  </sheetData>
  <phoneticPr fontId="7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5"/>
  <dimension ref="A1:E1"/>
  <sheetViews>
    <sheetView workbookViewId="0"/>
  </sheetViews>
  <sheetFormatPr defaultRowHeight="12.75" x14ac:dyDescent="0.2"/>
  <sheetData>
    <row r="1" spans="1:5" x14ac:dyDescent="0.2">
      <c r="A1" s="1" t="s">
        <v>84</v>
      </c>
      <c r="B1" s="1" t="s">
        <v>85</v>
      </c>
      <c r="C1" s="1" t="s">
        <v>86</v>
      </c>
      <c r="D1" s="1" t="s">
        <v>87</v>
      </c>
      <c r="E1" s="1" t="s">
        <v>88</v>
      </c>
    </row>
  </sheetData>
  <phoneticPr fontId="7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activeCell="A12" sqref="A12"/>
    </sheetView>
  </sheetViews>
  <sheetFormatPr defaultRowHeight="12.75" x14ac:dyDescent="0.2"/>
  <cols>
    <col min="2" max="2" width="25.140625" bestFit="1" customWidth="1"/>
  </cols>
  <sheetData>
    <row r="1" spans="1:5" x14ac:dyDescent="0.2">
      <c r="A1" s="19">
        <v>201</v>
      </c>
      <c r="B1" s="19" t="s">
        <v>223</v>
      </c>
      <c r="C1" s="2" t="s">
        <v>221</v>
      </c>
      <c r="D1" s="3" t="s">
        <v>232</v>
      </c>
      <c r="E1" s="3"/>
    </row>
    <row r="2" spans="1:5" x14ac:dyDescent="0.2">
      <c r="A2" s="19">
        <v>202</v>
      </c>
      <c r="B2" s="19" t="s">
        <v>224</v>
      </c>
      <c r="C2" s="2" t="s">
        <v>220</v>
      </c>
      <c r="D2" s="3" t="s">
        <v>233</v>
      </c>
      <c r="E2" s="3"/>
    </row>
    <row r="3" spans="1:5" x14ac:dyDescent="0.2">
      <c r="A3" s="19">
        <v>203</v>
      </c>
      <c r="B3" s="19" t="s">
        <v>225</v>
      </c>
      <c r="C3" s="2">
        <v>1</v>
      </c>
      <c r="D3" s="3" t="s">
        <v>234</v>
      </c>
      <c r="E3" s="3"/>
    </row>
    <row r="4" spans="1:5" x14ac:dyDescent="0.2">
      <c r="A4" s="19">
        <v>204</v>
      </c>
      <c r="B4" s="19" t="s">
        <v>226</v>
      </c>
      <c r="C4" s="2">
        <v>2</v>
      </c>
      <c r="D4" s="3" t="s">
        <v>235</v>
      </c>
      <c r="E4" s="3"/>
    </row>
    <row r="5" spans="1:5" x14ac:dyDescent="0.2">
      <c r="A5" s="19">
        <v>205</v>
      </c>
      <c r="B5" s="19" t="s">
        <v>227</v>
      </c>
      <c r="C5" s="2">
        <v>3</v>
      </c>
      <c r="D5" s="3" t="s">
        <v>236</v>
      </c>
      <c r="E5" s="3"/>
    </row>
    <row r="6" spans="1:5" x14ac:dyDescent="0.2">
      <c r="A6" s="19" t="s">
        <v>240</v>
      </c>
      <c r="B6" s="19" t="s">
        <v>228</v>
      </c>
      <c r="C6" s="2">
        <v>4</v>
      </c>
      <c r="D6" s="3" t="s">
        <v>237</v>
      </c>
      <c r="E6" s="3"/>
    </row>
    <row r="7" spans="1:5" x14ac:dyDescent="0.2">
      <c r="A7" s="19">
        <v>912</v>
      </c>
      <c r="B7" s="19" t="s">
        <v>229</v>
      </c>
      <c r="C7" s="2"/>
    </row>
    <row r="8" spans="1:5" x14ac:dyDescent="0.2">
      <c r="A8" s="19">
        <v>913</v>
      </c>
      <c r="B8" s="19" t="s">
        <v>230</v>
      </c>
      <c r="C8" s="2"/>
    </row>
    <row r="9" spans="1:5" x14ac:dyDescent="0.2">
      <c r="A9" s="19">
        <v>914</v>
      </c>
      <c r="B9" s="19" t="s">
        <v>107</v>
      </c>
      <c r="C9" s="2"/>
    </row>
    <row r="10" spans="1:5" x14ac:dyDescent="0.2">
      <c r="A10" s="19">
        <v>915</v>
      </c>
      <c r="B10" s="19" t="s">
        <v>231</v>
      </c>
      <c r="C10" s="2"/>
    </row>
    <row r="11" spans="1:5" x14ac:dyDescent="0.2">
      <c r="A11" s="19" t="s">
        <v>243</v>
      </c>
      <c r="B11" s="19" t="s">
        <v>244</v>
      </c>
      <c r="C11" s="2"/>
    </row>
    <row r="12" spans="1:5" x14ac:dyDescent="0.2">
      <c r="A12" s="55" t="s">
        <v>241</v>
      </c>
      <c r="B12" s="56" t="s">
        <v>242</v>
      </c>
      <c r="C12" s="2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6">
    <tabColor theme="1"/>
  </sheetPr>
  <dimension ref="A1:L497"/>
  <sheetViews>
    <sheetView showGridLines="0" tabSelected="1" zoomScaleNormal="100" workbookViewId="0">
      <pane xSplit="4" ySplit="16" topLeftCell="E17" activePane="bottomRight" state="frozen"/>
      <selection activeCell="A11" sqref="A11"/>
      <selection pane="topRight" activeCell="E11" sqref="E11"/>
      <selection pane="bottomLeft" activeCell="A17" sqref="A17"/>
      <selection pane="bottomRight" activeCell="C96" sqref="C96"/>
    </sheetView>
  </sheetViews>
  <sheetFormatPr defaultRowHeight="15" x14ac:dyDescent="0.2"/>
  <cols>
    <col min="1" max="1" width="12.85546875" style="3" bestFit="1" customWidth="1"/>
    <col min="2" max="2" width="8.42578125" style="2" customWidth="1"/>
    <col min="3" max="3" width="8" style="6" customWidth="1"/>
    <col min="4" max="4" width="8.42578125" style="7" customWidth="1"/>
    <col min="5" max="5" width="36.85546875" style="50" customWidth="1"/>
    <col min="6" max="6" width="14.85546875" style="49" customWidth="1"/>
    <col min="7" max="7" width="5.140625" style="7" hidden="1" customWidth="1"/>
    <col min="8" max="8" width="18.42578125" style="49" customWidth="1"/>
    <col min="9" max="9" width="17.85546875" style="49" customWidth="1"/>
    <col min="10" max="10" width="16.42578125" style="49" customWidth="1"/>
    <col min="11" max="11" width="16.42578125" style="239" hidden="1" customWidth="1"/>
    <col min="12" max="12" width="15.28515625" style="3" customWidth="1"/>
    <col min="13" max="16384" width="9.140625" style="3"/>
  </cols>
  <sheetData>
    <row r="1" spans="1:11" ht="15.75" hidden="1" thickBot="1" x14ac:dyDescent="0.25">
      <c r="A1" s="19">
        <v>201</v>
      </c>
      <c r="B1" s="19" t="s">
        <v>223</v>
      </c>
      <c r="C1" s="8" t="s">
        <v>221</v>
      </c>
      <c r="D1" s="9" t="s">
        <v>232</v>
      </c>
      <c r="E1" s="46"/>
      <c r="F1" s="45"/>
      <c r="H1" s="45"/>
      <c r="I1" s="45"/>
      <c r="J1" s="45"/>
    </row>
    <row r="2" spans="1:11" ht="15.75" hidden="1" thickBot="1" x14ac:dyDescent="0.25">
      <c r="A2" s="19">
        <v>202</v>
      </c>
      <c r="B2" s="19" t="s">
        <v>224</v>
      </c>
      <c r="C2" s="8" t="s">
        <v>220</v>
      </c>
      <c r="D2" s="9" t="s">
        <v>233</v>
      </c>
      <c r="E2" s="46"/>
      <c r="F2" s="45"/>
      <c r="H2" s="45"/>
      <c r="I2" s="45"/>
      <c r="J2" s="45"/>
    </row>
    <row r="3" spans="1:11" ht="15.75" hidden="1" thickBot="1" x14ac:dyDescent="0.25">
      <c r="A3" s="19">
        <v>203</v>
      </c>
      <c r="B3" s="19" t="s">
        <v>225</v>
      </c>
      <c r="C3" s="8">
        <v>1</v>
      </c>
      <c r="D3" s="9" t="s">
        <v>234</v>
      </c>
      <c r="E3" s="46"/>
      <c r="F3" s="45"/>
      <c r="H3" s="45"/>
      <c r="I3" s="45"/>
      <c r="J3" s="45"/>
    </row>
    <row r="4" spans="1:11" ht="15.75" hidden="1" thickBot="1" x14ac:dyDescent="0.25">
      <c r="A4" s="19">
        <v>204</v>
      </c>
      <c r="B4" s="19" t="s">
        <v>226</v>
      </c>
      <c r="C4" s="8">
        <v>2</v>
      </c>
      <c r="D4" s="9" t="s">
        <v>235</v>
      </c>
      <c r="E4" s="46"/>
      <c r="F4" s="45"/>
      <c r="H4" s="45"/>
      <c r="I4" s="45"/>
      <c r="J4" s="45"/>
    </row>
    <row r="5" spans="1:11" ht="15.75" hidden="1" thickBot="1" x14ac:dyDescent="0.25">
      <c r="A5" s="19">
        <v>205</v>
      </c>
      <c r="B5" s="19" t="s">
        <v>227</v>
      </c>
      <c r="C5" s="8">
        <v>3</v>
      </c>
      <c r="D5" s="9" t="s">
        <v>236</v>
      </c>
      <c r="E5" s="46"/>
      <c r="F5" s="45"/>
      <c r="H5" s="45"/>
      <c r="I5" s="45"/>
      <c r="J5" s="45"/>
    </row>
    <row r="6" spans="1:11" ht="15.75" hidden="1" thickBot="1" x14ac:dyDescent="0.25">
      <c r="A6" s="19" t="s">
        <v>240</v>
      </c>
      <c r="B6" s="19" t="s">
        <v>228</v>
      </c>
      <c r="C6" s="8">
        <v>4</v>
      </c>
      <c r="D6" s="9" t="s">
        <v>237</v>
      </c>
      <c r="E6" s="46"/>
      <c r="F6" s="45"/>
      <c r="H6" s="45"/>
      <c r="I6" s="45"/>
      <c r="J6" s="45"/>
    </row>
    <row r="7" spans="1:11" ht="15.75" hidden="1" thickBot="1" x14ac:dyDescent="0.25">
      <c r="A7" s="19">
        <v>912</v>
      </c>
      <c r="B7" s="19" t="s">
        <v>229</v>
      </c>
      <c r="C7" s="8"/>
      <c r="D7" s="9"/>
      <c r="E7" s="46"/>
      <c r="F7" s="45"/>
      <c r="H7" s="45"/>
      <c r="I7" s="45"/>
      <c r="J7" s="45"/>
    </row>
    <row r="8" spans="1:11" ht="15.75" hidden="1" thickBot="1" x14ac:dyDescent="0.25">
      <c r="A8" s="19">
        <v>913</v>
      </c>
      <c r="B8" s="19" t="s">
        <v>230</v>
      </c>
      <c r="C8" s="8"/>
      <c r="D8" s="9"/>
      <c r="E8" s="46"/>
      <c r="F8" s="45"/>
      <c r="H8" s="45"/>
      <c r="I8" s="45"/>
      <c r="J8" s="45"/>
    </row>
    <row r="9" spans="1:11" ht="15.75" hidden="1" thickBot="1" x14ac:dyDescent="0.25">
      <c r="A9" s="19">
        <v>914</v>
      </c>
      <c r="B9" s="19" t="s">
        <v>107</v>
      </c>
      <c r="C9" s="8"/>
      <c r="D9" s="9"/>
      <c r="E9" s="46"/>
      <c r="F9" s="45"/>
      <c r="H9" s="45"/>
      <c r="I9" s="45"/>
      <c r="J9" s="45"/>
    </row>
    <row r="10" spans="1:11" ht="15.75" hidden="1" thickBot="1" x14ac:dyDescent="0.25">
      <c r="A10" s="19">
        <v>915</v>
      </c>
      <c r="B10" s="19" t="s">
        <v>231</v>
      </c>
      <c r="C10" s="8"/>
      <c r="D10" s="9"/>
      <c r="E10" s="46"/>
      <c r="F10" s="45"/>
      <c r="H10" s="45"/>
      <c r="I10" s="45"/>
      <c r="J10" s="45"/>
    </row>
    <row r="11" spans="1:11" ht="25.5" hidden="1" customHeight="1" x14ac:dyDescent="0.2">
      <c r="A11" s="55" t="s">
        <v>241</v>
      </c>
      <c r="B11" s="2" t="s">
        <v>242</v>
      </c>
      <c r="C11" s="100"/>
      <c r="D11" s="101"/>
      <c r="E11" s="46"/>
      <c r="F11" s="45"/>
      <c r="H11" s="45"/>
      <c r="I11" s="45"/>
      <c r="J11" s="45"/>
    </row>
    <row r="12" spans="1:11" ht="19.5" customHeight="1" x14ac:dyDescent="0.2">
      <c r="A12" s="92" t="s">
        <v>222</v>
      </c>
      <c r="B12" s="93" t="s">
        <v>221</v>
      </c>
      <c r="C12" s="104" t="str">
        <f>IF(B12="","",INDEX(Dati!$D$1:$D$6,MATCH(B12,Dati!$C$1:$C$6,0),))</f>
        <v>Consuntivo</v>
      </c>
      <c r="D12" s="105"/>
      <c r="E12" s="184"/>
      <c r="F12" s="45"/>
      <c r="H12" s="45"/>
      <c r="I12" s="45"/>
      <c r="J12" s="45"/>
    </row>
    <row r="13" spans="1:11" ht="21" customHeight="1" x14ac:dyDescent="0.2">
      <c r="A13" s="95" t="s">
        <v>218</v>
      </c>
      <c r="B13" s="13">
        <v>2015</v>
      </c>
      <c r="C13" s="8"/>
      <c r="D13" s="106"/>
      <c r="E13" s="184"/>
      <c r="F13" s="45"/>
      <c r="H13" s="45"/>
      <c r="I13" s="45"/>
      <c r="J13" s="45"/>
    </row>
    <row r="14" spans="1:11" ht="17.25" customHeight="1" thickBot="1" x14ac:dyDescent="0.25">
      <c r="A14" s="97" t="s">
        <v>219</v>
      </c>
      <c r="B14" s="98">
        <v>912</v>
      </c>
      <c r="C14" s="107" t="str">
        <f>IF(B14="","",INDEX(Dati!$B$1:$B$12,MATCH(B14,Dati!$A$1:$A$12,0),))</f>
        <v>A.O. DI COSENZA</v>
      </c>
      <c r="D14" s="108"/>
      <c r="E14" s="184"/>
      <c r="F14" s="63"/>
      <c r="H14" s="63"/>
      <c r="I14" s="63"/>
      <c r="J14" s="63"/>
    </row>
    <row r="15" spans="1:11" s="18" customFormat="1" ht="6.75" customHeight="1" x14ac:dyDescent="0.2">
      <c r="A15" s="4"/>
      <c r="B15" s="5"/>
      <c r="C15" s="102"/>
      <c r="D15" s="103"/>
      <c r="E15" s="185"/>
      <c r="F15" s="64"/>
      <c r="G15" s="34"/>
      <c r="H15" s="64"/>
      <c r="I15" s="64"/>
      <c r="J15" s="64"/>
      <c r="K15" s="240"/>
    </row>
    <row r="16" spans="1:11" ht="26.25" customHeight="1" x14ac:dyDescent="0.2">
      <c r="C16" s="21" t="s">
        <v>120</v>
      </c>
      <c r="D16" s="21" t="s">
        <v>121</v>
      </c>
      <c r="E16" s="283" t="s">
        <v>3250</v>
      </c>
      <c r="F16" s="283"/>
      <c r="H16" s="236" t="s">
        <v>3242</v>
      </c>
      <c r="I16" s="236" t="s">
        <v>3241</v>
      </c>
      <c r="J16" s="236" t="s">
        <v>3251</v>
      </c>
    </row>
    <row r="17" spans="3:12" ht="14.25" customHeight="1" x14ac:dyDescent="0.2">
      <c r="C17" s="65"/>
      <c r="D17" s="66" t="s">
        <v>245</v>
      </c>
      <c r="E17" s="186" t="s">
        <v>122</v>
      </c>
      <c r="F17" s="67">
        <f>F18+F21+F34+F39</f>
        <v>89372981.149999991</v>
      </c>
      <c r="G17" s="7" t="s">
        <v>1059</v>
      </c>
      <c r="H17" s="67">
        <f>H18+H21+H34+H39</f>
        <v>90196633.980000004</v>
      </c>
      <c r="I17" s="67">
        <f>I18+I21+I34+I39</f>
        <v>84427000</v>
      </c>
      <c r="J17" s="67">
        <v>88652780.846666664</v>
      </c>
      <c r="K17" s="241"/>
    </row>
    <row r="18" spans="3:12" ht="25.5" x14ac:dyDescent="0.2">
      <c r="C18" s="68"/>
      <c r="D18" s="69" t="s">
        <v>246</v>
      </c>
      <c r="E18" s="88" t="s">
        <v>247</v>
      </c>
      <c r="F18" s="67">
        <f>F19+F20</f>
        <v>89318265.149999991</v>
      </c>
      <c r="G18" s="7" t="s">
        <v>1059</v>
      </c>
      <c r="H18" s="67">
        <f>H19+H20</f>
        <v>90156634.030000001</v>
      </c>
      <c r="I18" s="67">
        <f>I19+I20</f>
        <v>84427000</v>
      </c>
      <c r="J18" s="67">
        <v>88598064.846666664</v>
      </c>
      <c r="K18" s="242">
        <f t="shared" ref="K18:K34" si="0">F18-J18</f>
        <v>720200.30333332717</v>
      </c>
      <c r="L18" s="221"/>
    </row>
    <row r="19" spans="3:12" ht="25.5" x14ac:dyDescent="0.25">
      <c r="C19" s="65"/>
      <c r="D19" s="70" t="s">
        <v>248</v>
      </c>
      <c r="E19" s="89" t="s">
        <v>249</v>
      </c>
      <c r="F19" s="71">
        <f>'Bilancio_di_Verifica '!J6</f>
        <v>87789835.199999988</v>
      </c>
      <c r="G19" s="62"/>
      <c r="H19" s="71">
        <v>87704000</v>
      </c>
      <c r="I19" s="71">
        <v>84427000</v>
      </c>
      <c r="J19" s="71">
        <v>86145430.819999993</v>
      </c>
      <c r="K19" s="242">
        <f t="shared" si="0"/>
        <v>1644404.3799999952</v>
      </c>
      <c r="L19" s="221"/>
    </row>
    <row r="20" spans="3:12" ht="25.5" x14ac:dyDescent="0.25">
      <c r="C20" s="65"/>
      <c r="D20" s="70" t="s">
        <v>250</v>
      </c>
      <c r="E20" s="89" t="s">
        <v>251</v>
      </c>
      <c r="F20" s="71">
        <f>'Bilancio_di_Verifica '!J7</f>
        <v>1528429.95</v>
      </c>
      <c r="G20" s="62"/>
      <c r="H20" s="71">
        <v>2452634.0299999998</v>
      </c>
      <c r="I20" s="71"/>
      <c r="J20" s="71">
        <v>2452634.0266666668</v>
      </c>
      <c r="K20" s="242">
        <f t="shared" si="0"/>
        <v>-924204.07666666689</v>
      </c>
    </row>
    <row r="21" spans="3:12" ht="25.5" x14ac:dyDescent="0.2">
      <c r="C21" s="65"/>
      <c r="D21" s="69" t="s">
        <v>252</v>
      </c>
      <c r="E21" s="88" t="s">
        <v>253</v>
      </c>
      <c r="F21" s="67">
        <f>F22+F27+F30</f>
        <v>54716</v>
      </c>
      <c r="G21" s="7" t="s">
        <v>1059</v>
      </c>
      <c r="H21" s="67">
        <v>39999.949999999997</v>
      </c>
      <c r="I21" s="67">
        <v>0</v>
      </c>
      <c r="J21" s="67">
        <v>54716</v>
      </c>
      <c r="K21" s="242">
        <f t="shared" si="0"/>
        <v>0</v>
      </c>
      <c r="L21" s="221"/>
    </row>
    <row r="22" spans="3:12" ht="25.5" x14ac:dyDescent="0.2">
      <c r="C22" s="65"/>
      <c r="D22" s="69" t="s">
        <v>254</v>
      </c>
      <c r="E22" s="88" t="s">
        <v>255</v>
      </c>
      <c r="F22" s="67">
        <f>F23+F24+F25+F26</f>
        <v>0</v>
      </c>
      <c r="G22" s="7" t="s">
        <v>1059</v>
      </c>
      <c r="H22" s="67">
        <v>39999.949999999997</v>
      </c>
      <c r="I22" s="67">
        <v>0</v>
      </c>
      <c r="J22" s="67">
        <v>0</v>
      </c>
      <c r="K22" s="242">
        <f t="shared" si="0"/>
        <v>0</v>
      </c>
      <c r="L22" s="221"/>
    </row>
    <row r="23" spans="3:12" ht="25.5" x14ac:dyDescent="0.25">
      <c r="C23" s="65"/>
      <c r="D23" s="72" t="s">
        <v>256</v>
      </c>
      <c r="E23" s="187" t="s">
        <v>257</v>
      </c>
      <c r="F23" s="71"/>
      <c r="G23" s="62"/>
      <c r="H23" s="71">
        <v>39999.949999999997</v>
      </c>
      <c r="I23" s="71">
        <v>0</v>
      </c>
      <c r="J23" s="71"/>
      <c r="K23" s="242">
        <f t="shared" si="0"/>
        <v>0</v>
      </c>
    </row>
    <row r="24" spans="3:12" ht="38.25" x14ac:dyDescent="0.25">
      <c r="C24" s="65"/>
      <c r="D24" s="72" t="s">
        <v>258</v>
      </c>
      <c r="E24" s="187" t="s">
        <v>259</v>
      </c>
      <c r="F24" s="71"/>
      <c r="G24" s="62"/>
      <c r="H24" s="71"/>
      <c r="I24" s="71"/>
      <c r="J24" s="71"/>
      <c r="K24" s="242">
        <f t="shared" si="0"/>
        <v>0</v>
      </c>
    </row>
    <row r="25" spans="3:12" ht="51" x14ac:dyDescent="0.25">
      <c r="C25" s="65"/>
      <c r="D25" s="72" t="s">
        <v>260</v>
      </c>
      <c r="E25" s="187" t="s">
        <v>261</v>
      </c>
      <c r="F25" s="71"/>
      <c r="G25" s="62"/>
      <c r="H25" s="71"/>
      <c r="I25" s="71"/>
      <c r="J25" s="71"/>
      <c r="K25" s="242">
        <f t="shared" si="0"/>
        <v>0</v>
      </c>
    </row>
    <row r="26" spans="3:12" ht="25.5" x14ac:dyDescent="0.25">
      <c r="C26" s="65"/>
      <c r="D26" s="72" t="s">
        <v>262</v>
      </c>
      <c r="E26" s="187" t="s">
        <v>263</v>
      </c>
      <c r="F26" s="71"/>
      <c r="G26" s="62"/>
      <c r="H26" s="71"/>
      <c r="I26" s="71"/>
      <c r="J26" s="71"/>
      <c r="K26" s="242">
        <f t="shared" si="0"/>
        <v>0</v>
      </c>
    </row>
    <row r="27" spans="3:12" ht="38.25" x14ac:dyDescent="0.25">
      <c r="C27" s="65"/>
      <c r="D27" s="69" t="s">
        <v>264</v>
      </c>
      <c r="E27" s="88" t="s">
        <v>265</v>
      </c>
      <c r="F27" s="67">
        <f>F28+F29</f>
        <v>0</v>
      </c>
      <c r="G27" s="62" t="s">
        <v>1059</v>
      </c>
      <c r="H27" s="67">
        <v>0</v>
      </c>
      <c r="I27" s="67">
        <v>0</v>
      </c>
      <c r="J27" s="67">
        <v>0</v>
      </c>
      <c r="K27" s="242">
        <f t="shared" si="0"/>
        <v>0</v>
      </c>
    </row>
    <row r="28" spans="3:12" ht="38.25" x14ac:dyDescent="0.2">
      <c r="C28" s="65" t="s">
        <v>123</v>
      </c>
      <c r="D28" s="72" t="s">
        <v>266</v>
      </c>
      <c r="E28" s="187" t="s">
        <v>267</v>
      </c>
      <c r="F28" s="71"/>
      <c r="H28" s="71"/>
      <c r="I28" s="71"/>
      <c r="J28" s="71"/>
      <c r="K28" s="242">
        <f t="shared" si="0"/>
        <v>0</v>
      </c>
    </row>
    <row r="29" spans="3:12" ht="38.25" x14ac:dyDescent="0.25">
      <c r="C29" s="65" t="s">
        <v>123</v>
      </c>
      <c r="D29" s="72" t="s">
        <v>268</v>
      </c>
      <c r="E29" s="187" t="s">
        <v>269</v>
      </c>
      <c r="F29" s="71"/>
      <c r="G29" s="62"/>
      <c r="H29" s="71"/>
      <c r="I29" s="71"/>
      <c r="J29" s="71"/>
      <c r="K29" s="242">
        <f t="shared" si="0"/>
        <v>0</v>
      </c>
    </row>
    <row r="30" spans="3:12" ht="25.5" x14ac:dyDescent="0.25">
      <c r="C30" s="65"/>
      <c r="D30" s="69" t="s">
        <v>270</v>
      </c>
      <c r="E30" s="88" t="s">
        <v>271</v>
      </c>
      <c r="F30" s="67">
        <f>F31+F32+F33</f>
        <v>54716</v>
      </c>
      <c r="G30" s="62" t="s">
        <v>1059</v>
      </c>
      <c r="H30" s="67">
        <v>0</v>
      </c>
      <c r="I30" s="67">
        <v>0</v>
      </c>
      <c r="J30" s="67">
        <v>54716</v>
      </c>
      <c r="K30" s="242">
        <f t="shared" si="0"/>
        <v>0</v>
      </c>
    </row>
    <row r="31" spans="3:12" ht="25.5" x14ac:dyDescent="0.25">
      <c r="C31" s="65"/>
      <c r="D31" s="72" t="s">
        <v>272</v>
      </c>
      <c r="E31" s="187" t="s">
        <v>273</v>
      </c>
      <c r="F31" s="71"/>
      <c r="G31" s="62"/>
      <c r="H31" s="71"/>
      <c r="I31" s="71"/>
      <c r="J31" s="71"/>
      <c r="K31" s="242">
        <f t="shared" si="0"/>
        <v>0</v>
      </c>
    </row>
    <row r="32" spans="3:12" ht="25.5" x14ac:dyDescent="0.25">
      <c r="C32" s="65"/>
      <c r="D32" s="72" t="s">
        <v>274</v>
      </c>
      <c r="E32" s="187" t="s">
        <v>275</v>
      </c>
      <c r="F32" s="71"/>
      <c r="G32" s="62"/>
      <c r="H32" s="71"/>
      <c r="I32" s="71"/>
      <c r="J32" s="71"/>
      <c r="K32" s="242">
        <f t="shared" si="0"/>
        <v>0</v>
      </c>
    </row>
    <row r="33" spans="3:11" ht="25.5" x14ac:dyDescent="0.2">
      <c r="C33" s="65"/>
      <c r="D33" s="72" t="s">
        <v>276</v>
      </c>
      <c r="E33" s="187" t="s">
        <v>277</v>
      </c>
      <c r="F33" s="71">
        <f>'Bilancio_di_Verifica '!J41</f>
        <v>54716</v>
      </c>
      <c r="H33" s="71"/>
      <c r="I33" s="71"/>
      <c r="J33" s="71">
        <v>54716</v>
      </c>
      <c r="K33" s="242">
        <f t="shared" si="0"/>
        <v>0</v>
      </c>
    </row>
    <row r="34" spans="3:11" ht="25.5" x14ac:dyDescent="0.2">
      <c r="C34" s="65"/>
      <c r="D34" s="73" t="s">
        <v>278</v>
      </c>
      <c r="E34" s="188" t="s">
        <v>279</v>
      </c>
      <c r="F34" s="67">
        <f>F35+F36+F37+F38</f>
        <v>0</v>
      </c>
      <c r="G34" s="7" t="s">
        <v>1059</v>
      </c>
      <c r="H34" s="67">
        <v>0</v>
      </c>
      <c r="I34" s="67">
        <v>0</v>
      </c>
      <c r="J34" s="67">
        <v>0</v>
      </c>
      <c r="K34" s="242">
        <f t="shared" si="0"/>
        <v>0</v>
      </c>
    </row>
    <row r="35" spans="3:11" ht="25.5" x14ac:dyDescent="0.2">
      <c r="C35" s="65"/>
      <c r="D35" s="74" t="s">
        <v>280</v>
      </c>
      <c r="E35" s="189" t="s">
        <v>281</v>
      </c>
      <c r="F35" s="71"/>
      <c r="H35" s="71"/>
      <c r="I35" s="71"/>
      <c r="J35" s="71"/>
    </row>
    <row r="36" spans="3:11" ht="15" customHeight="1" x14ac:dyDescent="0.2">
      <c r="C36" s="65"/>
      <c r="D36" s="74" t="s">
        <v>282</v>
      </c>
      <c r="E36" s="189" t="s">
        <v>283</v>
      </c>
      <c r="F36" s="71"/>
      <c r="H36" s="71"/>
      <c r="I36" s="71">
        <v>0</v>
      </c>
      <c r="J36" s="71"/>
    </row>
    <row r="37" spans="3:11" ht="25.5" x14ac:dyDescent="0.25">
      <c r="C37" s="65"/>
      <c r="D37" s="74" t="s">
        <v>284</v>
      </c>
      <c r="E37" s="189" t="s">
        <v>285</v>
      </c>
      <c r="F37" s="71"/>
      <c r="G37" s="62"/>
      <c r="H37" s="71"/>
      <c r="I37" s="71"/>
      <c r="J37" s="71"/>
    </row>
    <row r="38" spans="3:11" ht="15.75" x14ac:dyDescent="0.25">
      <c r="C38" s="65"/>
      <c r="D38" s="74" t="s">
        <v>286</v>
      </c>
      <c r="E38" s="189" t="s">
        <v>287</v>
      </c>
      <c r="F38" s="71"/>
      <c r="G38" s="62"/>
      <c r="H38" s="71"/>
      <c r="I38" s="71"/>
      <c r="J38" s="71"/>
    </row>
    <row r="39" spans="3:11" ht="25.5" x14ac:dyDescent="0.25">
      <c r="C39" s="65"/>
      <c r="D39" s="73" t="s">
        <v>288</v>
      </c>
      <c r="E39" s="188" t="s">
        <v>289</v>
      </c>
      <c r="F39" s="75"/>
      <c r="G39" s="62"/>
      <c r="H39" s="75"/>
      <c r="I39" s="75"/>
      <c r="J39" s="75"/>
    </row>
    <row r="40" spans="3:11" ht="25.5" x14ac:dyDescent="0.25">
      <c r="C40" s="65"/>
      <c r="D40" s="76" t="s">
        <v>290</v>
      </c>
      <c r="E40" s="190" t="s">
        <v>291</v>
      </c>
      <c r="F40" s="77">
        <f>F41+F42</f>
        <v>-1288294.3099999998</v>
      </c>
      <c r="G40" s="62" t="s">
        <v>1059</v>
      </c>
      <c r="H40" s="77">
        <v>-1558082.22</v>
      </c>
      <c r="I40" s="77">
        <f>I41+I42</f>
        <v>-277731.28999999998</v>
      </c>
      <c r="J40" s="77">
        <v>-997731.28</v>
      </c>
      <c r="K40" s="241">
        <f>F40-J40</f>
        <v>-290563.0299999998</v>
      </c>
    </row>
    <row r="41" spans="3:11" ht="51" x14ac:dyDescent="0.2">
      <c r="C41" s="65"/>
      <c r="D41" s="74" t="s">
        <v>292</v>
      </c>
      <c r="E41" s="189" t="s">
        <v>293</v>
      </c>
      <c r="F41" s="71">
        <f>'Bilancio_di_Verifica '!J86</f>
        <v>-1288294.3099999998</v>
      </c>
      <c r="H41" s="71">
        <v>-1558082.22</v>
      </c>
      <c r="I41" s="71">
        <v>-277731.28999999998</v>
      </c>
      <c r="J41" s="71">
        <v>-997731.28</v>
      </c>
      <c r="K41" s="241">
        <f>F41-J41</f>
        <v>-290563.0299999998</v>
      </c>
    </row>
    <row r="42" spans="3:11" ht="38.25" x14ac:dyDescent="0.25">
      <c r="C42" s="65"/>
      <c r="D42" s="74" t="s">
        <v>294</v>
      </c>
      <c r="E42" s="189" t="s">
        <v>295</v>
      </c>
      <c r="F42" s="71"/>
      <c r="G42" s="62"/>
      <c r="H42" s="71"/>
      <c r="I42" s="71"/>
      <c r="J42" s="71"/>
    </row>
    <row r="43" spans="3:11" ht="38.25" x14ac:dyDescent="0.25">
      <c r="C43" s="65"/>
      <c r="D43" s="66" t="s">
        <v>296</v>
      </c>
      <c r="E43" s="186" t="s">
        <v>297</v>
      </c>
      <c r="F43" s="77">
        <f>F44+F45+F46+F47</f>
        <v>970309.06</v>
      </c>
      <c r="G43" s="62" t="s">
        <v>1059</v>
      </c>
      <c r="H43" s="77">
        <v>318490.78999999998</v>
      </c>
      <c r="I43" s="77">
        <v>0</v>
      </c>
      <c r="J43" s="77">
        <v>970309.06</v>
      </c>
    </row>
    <row r="44" spans="3:11" ht="51" x14ac:dyDescent="0.25">
      <c r="C44" s="65"/>
      <c r="D44" s="70" t="s">
        <v>298</v>
      </c>
      <c r="E44" s="89" t="s">
        <v>299</v>
      </c>
      <c r="F44" s="71">
        <f>'Bilancio_di_Verifica '!J17</f>
        <v>970309.06</v>
      </c>
      <c r="G44" s="62"/>
      <c r="H44" s="71">
        <v>158087.01999999999</v>
      </c>
      <c r="I44" s="71">
        <v>0</v>
      </c>
      <c r="J44" s="71">
        <v>970309.06</v>
      </c>
    </row>
    <row r="45" spans="3:11" ht="38.25" x14ac:dyDescent="0.25">
      <c r="C45" s="65"/>
      <c r="D45" s="70" t="s">
        <v>300</v>
      </c>
      <c r="E45" s="89" t="s">
        <v>301</v>
      </c>
      <c r="F45" s="71"/>
      <c r="G45" s="62"/>
      <c r="H45" s="71">
        <v>151263.76999999999</v>
      </c>
      <c r="I45" s="71"/>
      <c r="J45" s="71"/>
    </row>
    <row r="46" spans="3:11" ht="38.25" x14ac:dyDescent="0.25">
      <c r="C46" s="65"/>
      <c r="D46" s="70" t="s">
        <v>302</v>
      </c>
      <c r="E46" s="89" t="s">
        <v>303</v>
      </c>
      <c r="F46" s="71"/>
      <c r="G46" s="62"/>
      <c r="H46" s="71">
        <v>9140</v>
      </c>
      <c r="I46" s="71"/>
      <c r="J46" s="71"/>
    </row>
    <row r="47" spans="3:11" ht="38.25" x14ac:dyDescent="0.25">
      <c r="C47" s="65"/>
      <c r="D47" s="70" t="s">
        <v>304</v>
      </c>
      <c r="E47" s="89" t="s">
        <v>305</v>
      </c>
      <c r="F47" s="71"/>
      <c r="G47" s="62"/>
      <c r="H47" s="71"/>
      <c r="I47" s="71"/>
      <c r="J47" s="71"/>
    </row>
    <row r="48" spans="3:11" ht="15.75" customHeight="1" x14ac:dyDescent="0.2">
      <c r="C48" s="65"/>
      <c r="D48" s="76" t="s">
        <v>306</v>
      </c>
      <c r="E48" s="190" t="s">
        <v>307</v>
      </c>
      <c r="F48" s="67">
        <f>F49+F77+F82+F83</f>
        <v>96500651.489999995</v>
      </c>
      <c r="G48" s="7" t="s">
        <v>1059</v>
      </c>
      <c r="H48" s="67">
        <v>97009197.210000008</v>
      </c>
      <c r="I48" s="67">
        <f>I49+I77+I82+I83</f>
        <v>97905373</v>
      </c>
      <c r="J48" s="67">
        <v>96652443.75272727</v>
      </c>
      <c r="K48" s="241">
        <f>F48-J48</f>
        <v>-151792.26272727549</v>
      </c>
    </row>
    <row r="49" spans="3:11" ht="23.25" customHeight="1" x14ac:dyDescent="0.25">
      <c r="C49" s="65"/>
      <c r="D49" s="73" t="s">
        <v>308</v>
      </c>
      <c r="E49" s="188" t="s">
        <v>309</v>
      </c>
      <c r="F49" s="67">
        <f>F50+F60+F61+F74+F75+F76</f>
        <v>94221810</v>
      </c>
      <c r="G49" s="62" t="s">
        <v>1059</v>
      </c>
      <c r="H49" s="67">
        <v>94717885.870000005</v>
      </c>
      <c r="I49" s="67">
        <f>I50+I60+I61+I74+I75+I76</f>
        <v>94649810</v>
      </c>
      <c r="J49" s="67">
        <v>94221810</v>
      </c>
      <c r="K49" s="241">
        <f>F49-J49</f>
        <v>0</v>
      </c>
    </row>
    <row r="50" spans="3:11" ht="21" customHeight="1" x14ac:dyDescent="0.25">
      <c r="C50" s="65" t="s">
        <v>123</v>
      </c>
      <c r="D50" s="74" t="s">
        <v>310</v>
      </c>
      <c r="E50" s="188" t="s">
        <v>311</v>
      </c>
      <c r="F50" s="67">
        <f>F51+F52+F53+F54+F55+F56+F57+F58+F59</f>
        <v>92491810</v>
      </c>
      <c r="G50" s="62" t="s">
        <v>1059</v>
      </c>
      <c r="H50" s="67">
        <v>92491810</v>
      </c>
      <c r="I50" s="67">
        <f>I51+I52+I53+I54+I55+I56+I57+I58+I59</f>
        <v>92491810</v>
      </c>
      <c r="J50" s="67">
        <v>92491810</v>
      </c>
      <c r="K50" s="241">
        <f>F50-J50</f>
        <v>0</v>
      </c>
    </row>
    <row r="51" spans="3:11" ht="13.5" customHeight="1" x14ac:dyDescent="0.25">
      <c r="C51" s="65" t="s">
        <v>123</v>
      </c>
      <c r="D51" s="78" t="s">
        <v>312</v>
      </c>
      <c r="E51" s="191" t="s">
        <v>313</v>
      </c>
      <c r="F51" s="71">
        <f>'Bilancio_di_Verifica '!J18</f>
        <v>80413810</v>
      </c>
      <c r="G51" s="62"/>
      <c r="H51" s="71">
        <v>80413810</v>
      </c>
      <c r="I51" s="71">
        <v>80413810</v>
      </c>
      <c r="J51" s="71">
        <v>80413810</v>
      </c>
      <c r="K51" s="241">
        <f>F51-J51</f>
        <v>0</v>
      </c>
    </row>
    <row r="52" spans="3:11" ht="13.5" customHeight="1" x14ac:dyDescent="0.25">
      <c r="C52" s="65" t="s">
        <v>123</v>
      </c>
      <c r="D52" s="78" t="s">
        <v>314</v>
      </c>
      <c r="E52" s="191" t="s">
        <v>315</v>
      </c>
      <c r="F52" s="71">
        <f>'Bilancio_di_Verifica '!J19</f>
        <v>12078000</v>
      </c>
      <c r="G52" s="62"/>
      <c r="H52" s="71">
        <v>12078000</v>
      </c>
      <c r="I52" s="71">
        <v>12078000</v>
      </c>
      <c r="J52" s="71">
        <v>12078000</v>
      </c>
      <c r="K52" s="241">
        <f>F52-J52</f>
        <v>0</v>
      </c>
    </row>
    <row r="53" spans="3:11" ht="13.5" customHeight="1" x14ac:dyDescent="0.2">
      <c r="C53" s="65" t="s">
        <v>123</v>
      </c>
      <c r="D53" s="78" t="s">
        <v>316</v>
      </c>
      <c r="E53" s="191" t="s">
        <v>317</v>
      </c>
      <c r="F53" s="71"/>
      <c r="H53" s="71"/>
      <c r="I53" s="71"/>
      <c r="J53" s="71"/>
    </row>
    <row r="54" spans="3:11" ht="13.5" customHeight="1" x14ac:dyDescent="0.25">
      <c r="C54" s="65" t="s">
        <v>123</v>
      </c>
      <c r="D54" s="78" t="s">
        <v>318</v>
      </c>
      <c r="E54" s="191" t="s">
        <v>319</v>
      </c>
      <c r="F54" s="71"/>
      <c r="G54" s="62"/>
      <c r="H54" s="71"/>
      <c r="I54" s="71"/>
      <c r="J54" s="71"/>
    </row>
    <row r="55" spans="3:11" ht="13.5" customHeight="1" x14ac:dyDescent="0.25">
      <c r="C55" s="65" t="s">
        <v>123</v>
      </c>
      <c r="D55" s="78" t="s">
        <v>320</v>
      </c>
      <c r="E55" s="191" t="s">
        <v>321</v>
      </c>
      <c r="F55" s="71"/>
      <c r="G55" s="62"/>
      <c r="H55" s="71"/>
      <c r="I55" s="71"/>
      <c r="J55" s="71"/>
    </row>
    <row r="56" spans="3:11" ht="13.5" customHeight="1" x14ac:dyDescent="0.25">
      <c r="C56" s="65" t="s">
        <v>123</v>
      </c>
      <c r="D56" s="78" t="s">
        <v>322</v>
      </c>
      <c r="E56" s="191" t="s">
        <v>323</v>
      </c>
      <c r="F56" s="71"/>
      <c r="G56" s="62"/>
      <c r="H56" s="71"/>
      <c r="I56" s="71"/>
      <c r="J56" s="71"/>
    </row>
    <row r="57" spans="3:11" ht="13.5" customHeight="1" x14ac:dyDescent="0.25">
      <c r="C57" s="65" t="s">
        <v>123</v>
      </c>
      <c r="D57" s="78" t="s">
        <v>324</v>
      </c>
      <c r="E57" s="191" t="s">
        <v>325</v>
      </c>
      <c r="F57" s="71"/>
      <c r="G57" s="62"/>
      <c r="H57" s="71"/>
      <c r="I57" s="71"/>
      <c r="J57" s="71"/>
    </row>
    <row r="58" spans="3:11" ht="13.5" customHeight="1" x14ac:dyDescent="0.25">
      <c r="C58" s="65" t="s">
        <v>123</v>
      </c>
      <c r="D58" s="78" t="s">
        <v>326</v>
      </c>
      <c r="E58" s="191" t="s">
        <v>327</v>
      </c>
      <c r="F58" s="71"/>
      <c r="G58" s="62"/>
      <c r="H58" s="71"/>
      <c r="I58" s="71"/>
      <c r="J58" s="71"/>
    </row>
    <row r="59" spans="3:11" ht="13.5" customHeight="1" x14ac:dyDescent="0.2">
      <c r="C59" s="65" t="s">
        <v>123</v>
      </c>
      <c r="D59" s="78" t="s">
        <v>328</v>
      </c>
      <c r="E59" s="191" t="s">
        <v>329</v>
      </c>
      <c r="F59" s="71"/>
      <c r="H59" s="71"/>
      <c r="I59" s="71"/>
      <c r="J59" s="71"/>
    </row>
    <row r="60" spans="3:11" ht="23.25" customHeight="1" x14ac:dyDescent="0.25">
      <c r="C60" s="65"/>
      <c r="D60" s="73" t="s">
        <v>330</v>
      </c>
      <c r="E60" s="188" t="s">
        <v>331</v>
      </c>
      <c r="F60" s="75"/>
      <c r="G60" s="62"/>
      <c r="H60" s="75">
        <v>0</v>
      </c>
      <c r="I60" s="75"/>
      <c r="J60" s="75"/>
    </row>
    <row r="61" spans="3:11" ht="21" customHeight="1" x14ac:dyDescent="0.25">
      <c r="C61" s="65"/>
      <c r="D61" s="73" t="s">
        <v>332</v>
      </c>
      <c r="E61" s="188" t="s">
        <v>333</v>
      </c>
      <c r="F61" s="67">
        <f>F62+F63+F64+F65+F66+F67+F68+F69+F70+F71+F72+F73+F76</f>
        <v>1730000</v>
      </c>
      <c r="G61" s="62" t="s">
        <v>1059</v>
      </c>
      <c r="H61" s="67">
        <v>2226075.87</v>
      </c>
      <c r="I61" s="67">
        <f>I62+I63+I64+I65+I66+I67+I68+I69+I70+I71+I72+I73+I76</f>
        <v>2158000</v>
      </c>
      <c r="J61" s="67">
        <v>1730000</v>
      </c>
      <c r="K61" s="241">
        <f>F61-J61</f>
        <v>0</v>
      </c>
    </row>
    <row r="62" spans="3:11" ht="13.5" customHeight="1" x14ac:dyDescent="0.25">
      <c r="C62" s="65" t="s">
        <v>129</v>
      </c>
      <c r="D62" s="78" t="s">
        <v>334</v>
      </c>
      <c r="E62" s="191" t="s">
        <v>335</v>
      </c>
      <c r="F62" s="71">
        <f>'Bilancio_di_Verifica '!J30</f>
        <v>1570000</v>
      </c>
      <c r="G62" s="62"/>
      <c r="H62" s="71">
        <v>1958000</v>
      </c>
      <c r="I62" s="71">
        <v>1958000</v>
      </c>
      <c r="J62" s="71">
        <v>1570000</v>
      </c>
    </row>
    <row r="63" spans="3:11" ht="13.5" customHeight="1" x14ac:dyDescent="0.2">
      <c r="C63" s="65" t="s">
        <v>129</v>
      </c>
      <c r="D63" s="78" t="s">
        <v>336</v>
      </c>
      <c r="E63" s="191" t="s">
        <v>337</v>
      </c>
      <c r="F63" s="71">
        <f>'Bilancio_di_Verifica '!J31</f>
        <v>158000</v>
      </c>
      <c r="H63" s="71">
        <v>197000</v>
      </c>
      <c r="I63" s="71">
        <v>197000</v>
      </c>
      <c r="J63" s="71">
        <v>158000</v>
      </c>
    </row>
    <row r="64" spans="3:11" ht="13.5" customHeight="1" x14ac:dyDescent="0.25">
      <c r="C64" s="65" t="s">
        <v>130</v>
      </c>
      <c r="D64" s="78" t="s">
        <v>338</v>
      </c>
      <c r="E64" s="191" t="s">
        <v>339</v>
      </c>
      <c r="F64" s="71"/>
      <c r="G64" s="62"/>
      <c r="H64" s="71">
        <v>0</v>
      </c>
      <c r="I64" s="71">
        <v>0</v>
      </c>
      <c r="J64" s="71"/>
    </row>
    <row r="65" spans="3:10" ht="13.5" customHeight="1" x14ac:dyDescent="0.25">
      <c r="C65" s="65" t="s">
        <v>129</v>
      </c>
      <c r="D65" s="78" t="s">
        <v>340</v>
      </c>
      <c r="E65" s="191" t="s">
        <v>341</v>
      </c>
      <c r="F65" s="71">
        <f>'Bilancio_di_Verifica '!J33</f>
        <v>2000</v>
      </c>
      <c r="G65" s="62"/>
      <c r="H65" s="71">
        <v>3000</v>
      </c>
      <c r="I65" s="71">
        <v>3000</v>
      </c>
      <c r="J65" s="71">
        <v>2000</v>
      </c>
    </row>
    <row r="66" spans="3:10" ht="13.5" customHeight="1" x14ac:dyDescent="0.25">
      <c r="C66" s="65" t="s">
        <v>129</v>
      </c>
      <c r="D66" s="78" t="s">
        <v>342</v>
      </c>
      <c r="E66" s="191" t="s">
        <v>343</v>
      </c>
      <c r="F66" s="71"/>
      <c r="G66" s="62"/>
      <c r="H66" s="71"/>
      <c r="I66" s="71"/>
      <c r="J66" s="71"/>
    </row>
    <row r="67" spans="3:10" ht="13.5" customHeight="1" x14ac:dyDescent="0.25">
      <c r="C67" s="65" t="s">
        <v>129</v>
      </c>
      <c r="D67" s="78" t="s">
        <v>344</v>
      </c>
      <c r="E67" s="191" t="s">
        <v>345</v>
      </c>
      <c r="F67" s="71"/>
      <c r="G67" s="62"/>
      <c r="H67" s="71"/>
      <c r="I67" s="71"/>
      <c r="J67" s="71"/>
    </row>
    <row r="68" spans="3:10" ht="13.5" customHeight="1" x14ac:dyDescent="0.25">
      <c r="C68" s="65" t="s">
        <v>129</v>
      </c>
      <c r="D68" s="78" t="s">
        <v>346</v>
      </c>
      <c r="E68" s="191" t="s">
        <v>347</v>
      </c>
      <c r="F68" s="71"/>
      <c r="G68" s="62"/>
      <c r="H68" s="71"/>
      <c r="I68" s="71"/>
      <c r="J68" s="71"/>
    </row>
    <row r="69" spans="3:10" ht="13.5" customHeight="1" x14ac:dyDescent="0.2">
      <c r="C69" s="65" t="s">
        <v>129</v>
      </c>
      <c r="D69" s="78" t="s">
        <v>348</v>
      </c>
      <c r="E69" s="191" t="s">
        <v>349</v>
      </c>
      <c r="F69" s="71"/>
      <c r="H69" s="71"/>
      <c r="I69" s="71"/>
      <c r="J69" s="71"/>
    </row>
    <row r="70" spans="3:10" ht="13.5" customHeight="1" x14ac:dyDescent="0.2">
      <c r="C70" s="65" t="s">
        <v>129</v>
      </c>
      <c r="D70" s="78" t="s">
        <v>350</v>
      </c>
      <c r="E70" s="191" t="s">
        <v>351</v>
      </c>
      <c r="F70" s="71"/>
      <c r="H70" s="71"/>
      <c r="I70" s="71"/>
      <c r="J70" s="71"/>
    </row>
    <row r="71" spans="3:10" ht="13.5" customHeight="1" x14ac:dyDescent="0.25">
      <c r="C71" s="65" t="s">
        <v>129</v>
      </c>
      <c r="D71" s="78" t="s">
        <v>352</v>
      </c>
      <c r="E71" s="191" t="s">
        <v>353</v>
      </c>
      <c r="F71" s="71"/>
      <c r="G71" s="62"/>
      <c r="H71" s="71"/>
      <c r="I71" s="71"/>
      <c r="J71" s="71"/>
    </row>
    <row r="72" spans="3:10" ht="13.5" customHeight="1" x14ac:dyDescent="0.25">
      <c r="C72" s="65" t="s">
        <v>129</v>
      </c>
      <c r="D72" s="78" t="s">
        <v>354</v>
      </c>
      <c r="E72" s="191" t="s">
        <v>355</v>
      </c>
      <c r="F72" s="71"/>
      <c r="G72" s="62"/>
      <c r="H72" s="71"/>
      <c r="I72" s="71"/>
      <c r="J72" s="71"/>
    </row>
    <row r="73" spans="3:10" ht="27" customHeight="1" x14ac:dyDescent="0.25">
      <c r="C73" s="65" t="s">
        <v>130</v>
      </c>
      <c r="D73" s="76" t="s">
        <v>356</v>
      </c>
      <c r="E73" s="190" t="s">
        <v>357</v>
      </c>
      <c r="F73" s="77">
        <f>F74+F75</f>
        <v>0</v>
      </c>
      <c r="G73" s="62" t="s">
        <v>1059</v>
      </c>
      <c r="H73" s="77">
        <v>68075.87</v>
      </c>
      <c r="I73" s="77">
        <v>0</v>
      </c>
      <c r="J73" s="77">
        <v>0</v>
      </c>
    </row>
    <row r="74" spans="3:10" ht="13.5" customHeight="1" x14ac:dyDescent="0.25">
      <c r="C74" s="65" t="s">
        <v>130</v>
      </c>
      <c r="D74" s="74" t="s">
        <v>358</v>
      </c>
      <c r="E74" s="189" t="s">
        <v>359</v>
      </c>
      <c r="F74" s="71"/>
      <c r="G74" s="62"/>
      <c r="H74" s="71"/>
      <c r="I74" s="71"/>
      <c r="J74" s="71"/>
    </row>
    <row r="75" spans="3:10" ht="13.5" customHeight="1" x14ac:dyDescent="0.25">
      <c r="C75" s="65" t="s">
        <v>130</v>
      </c>
      <c r="D75" s="74" t="s">
        <v>360</v>
      </c>
      <c r="E75" s="189" t="s">
        <v>361</v>
      </c>
      <c r="F75" s="71"/>
      <c r="G75" s="62"/>
      <c r="H75" s="71">
        <v>68075.87</v>
      </c>
      <c r="I75" s="71"/>
      <c r="J75" s="71"/>
    </row>
    <row r="76" spans="3:10" ht="22.5" customHeight="1" x14ac:dyDescent="0.25">
      <c r="C76" s="65"/>
      <c r="D76" s="76" t="s">
        <v>362</v>
      </c>
      <c r="E76" s="190" t="s">
        <v>363</v>
      </c>
      <c r="F76" s="75"/>
      <c r="G76" s="62"/>
      <c r="H76" s="75"/>
      <c r="I76" s="75"/>
      <c r="J76" s="75"/>
    </row>
    <row r="77" spans="3:10" ht="30" customHeight="1" x14ac:dyDescent="0.25">
      <c r="C77" s="65" t="s">
        <v>129</v>
      </c>
      <c r="D77" s="73" t="s">
        <v>364</v>
      </c>
      <c r="E77" s="188" t="s">
        <v>365</v>
      </c>
      <c r="F77" s="77">
        <f>F78+F79+F80+F81</f>
        <v>0</v>
      </c>
      <c r="G77" s="62" t="s">
        <v>1059</v>
      </c>
      <c r="H77" s="77">
        <v>0</v>
      </c>
      <c r="I77" s="77">
        <v>0</v>
      </c>
      <c r="J77" s="77">
        <v>0</v>
      </c>
    </row>
    <row r="78" spans="3:10" ht="13.5" customHeight="1" x14ac:dyDescent="0.2">
      <c r="C78" s="65" t="s">
        <v>129</v>
      </c>
      <c r="D78" s="74" t="s">
        <v>366</v>
      </c>
      <c r="E78" s="189" t="s">
        <v>367</v>
      </c>
      <c r="F78" s="71"/>
      <c r="H78" s="71"/>
      <c r="I78" s="71"/>
      <c r="J78" s="71"/>
    </row>
    <row r="79" spans="3:10" ht="13.5" customHeight="1" x14ac:dyDescent="0.2">
      <c r="C79" s="65" t="s">
        <v>129</v>
      </c>
      <c r="D79" s="74" t="s">
        <v>368</v>
      </c>
      <c r="E79" s="189" t="s">
        <v>369</v>
      </c>
      <c r="F79" s="71"/>
      <c r="H79" s="71"/>
      <c r="I79" s="71"/>
      <c r="J79" s="71"/>
    </row>
    <row r="80" spans="3:10" ht="13.5" customHeight="1" x14ac:dyDescent="0.25">
      <c r="C80" s="65" t="s">
        <v>129</v>
      </c>
      <c r="D80" s="74" t="s">
        <v>370</v>
      </c>
      <c r="E80" s="189" t="s">
        <v>371</v>
      </c>
      <c r="F80" s="71"/>
      <c r="G80" s="62"/>
      <c r="H80" s="71"/>
      <c r="I80" s="71"/>
      <c r="J80" s="71"/>
    </row>
    <row r="81" spans="3:11" ht="26.25" customHeight="1" x14ac:dyDescent="0.25">
      <c r="C81" s="65" t="s">
        <v>129</v>
      </c>
      <c r="D81" s="74" t="s">
        <v>372</v>
      </c>
      <c r="E81" s="189" t="s">
        <v>373</v>
      </c>
      <c r="F81" s="71"/>
      <c r="G81" s="62"/>
      <c r="H81" s="71"/>
      <c r="I81" s="71"/>
      <c r="J81" s="71"/>
    </row>
    <row r="82" spans="3:11" ht="21.75" customHeight="1" x14ac:dyDescent="0.25">
      <c r="C82" s="65"/>
      <c r="D82" s="73" t="s">
        <v>374</v>
      </c>
      <c r="E82" s="188" t="s">
        <v>375</v>
      </c>
      <c r="F82" s="79">
        <f>'Bilancio_di_Verifica '!J25+'Bilancio_di_Verifica '!J46+'Bilancio_di_Verifica '!J47+'Bilancio_di_Verifica '!J48+'Bilancio_di_Verifica '!J82</f>
        <v>506601.70999999996</v>
      </c>
      <c r="G82" s="62"/>
      <c r="H82" s="79">
        <v>337710.12</v>
      </c>
      <c r="I82" s="79">
        <v>458851</v>
      </c>
      <c r="J82" s="79">
        <v>382058.82999999996</v>
      </c>
      <c r="K82" s="241">
        <f t="shared" ref="K82:K89" si="1">F82-J82</f>
        <v>124542.88</v>
      </c>
    </row>
    <row r="83" spans="3:11" ht="13.5" customHeight="1" x14ac:dyDescent="0.2">
      <c r="C83" s="65"/>
      <c r="D83" s="73" t="s">
        <v>376</v>
      </c>
      <c r="E83" s="188" t="s">
        <v>377</v>
      </c>
      <c r="F83" s="77">
        <f>F84+F85+F86+F87+F88+F89+F90</f>
        <v>1772239.78</v>
      </c>
      <c r="G83" s="7" t="s">
        <v>1059</v>
      </c>
      <c r="H83" s="77">
        <v>1953601.22</v>
      </c>
      <c r="I83" s="77">
        <f>I84+I85+I86+I87+I88+I89+I90</f>
        <v>2796712</v>
      </c>
      <c r="J83" s="77">
        <v>2048574.9227272731</v>
      </c>
      <c r="K83" s="242">
        <f t="shared" si="1"/>
        <v>-276335.14272727305</v>
      </c>
    </row>
    <row r="84" spans="3:11" ht="13.5" customHeight="1" x14ac:dyDescent="0.25">
      <c r="C84" s="65"/>
      <c r="D84" s="74" t="s">
        <v>378</v>
      </c>
      <c r="E84" s="189" t="s">
        <v>379</v>
      </c>
      <c r="F84" s="71">
        <f>'Bilancio_di_Verifica '!J49</f>
        <v>3364</v>
      </c>
      <c r="G84" s="62"/>
      <c r="H84" s="71">
        <v>1966.86</v>
      </c>
      <c r="I84" s="71">
        <v>4842</v>
      </c>
      <c r="J84" s="71">
        <v>5952</v>
      </c>
      <c r="K84" s="241">
        <f t="shared" si="1"/>
        <v>-2588</v>
      </c>
    </row>
    <row r="85" spans="3:11" ht="13.5" customHeight="1" x14ac:dyDescent="0.2">
      <c r="C85" s="65"/>
      <c r="D85" s="74" t="s">
        <v>380</v>
      </c>
      <c r="E85" s="189" t="s">
        <v>381</v>
      </c>
      <c r="F85" s="71">
        <f>'Bilancio_di_Verifica '!J50+'Bilancio_di_Verifica '!J51</f>
        <v>1630715.37</v>
      </c>
      <c r="H85" s="71">
        <v>1646304.77</v>
      </c>
      <c r="I85" s="71">
        <v>2093300</v>
      </c>
      <c r="J85" s="71">
        <v>1856995.0690909093</v>
      </c>
      <c r="K85" s="242">
        <f t="shared" si="1"/>
        <v>-226279.69909090921</v>
      </c>
    </row>
    <row r="86" spans="3:11" ht="13.5" customHeight="1" x14ac:dyDescent="0.2">
      <c r="C86" s="65"/>
      <c r="D86" s="74" t="s">
        <v>382</v>
      </c>
      <c r="E86" s="189" t="s">
        <v>383</v>
      </c>
      <c r="F86" s="71"/>
      <c r="H86" s="71">
        <v>0</v>
      </c>
      <c r="I86" s="71">
        <v>341050</v>
      </c>
      <c r="J86" s="71"/>
      <c r="K86" s="241">
        <f t="shared" si="1"/>
        <v>0</v>
      </c>
    </row>
    <row r="87" spans="3:11" ht="13.5" customHeight="1" x14ac:dyDescent="0.25">
      <c r="C87" s="65"/>
      <c r="D87" s="74" t="s">
        <v>384</v>
      </c>
      <c r="E87" s="189" t="s">
        <v>385</v>
      </c>
      <c r="F87" s="71">
        <f>'Bilancio_di_Verifica '!J53</f>
        <v>0</v>
      </c>
      <c r="G87" s="62"/>
      <c r="H87" s="71">
        <v>51886.44</v>
      </c>
      <c r="I87" s="71">
        <v>105600</v>
      </c>
      <c r="J87" s="71">
        <v>53551.843636363643</v>
      </c>
      <c r="K87" s="241">
        <f t="shared" si="1"/>
        <v>-53551.843636363643</v>
      </c>
    </row>
    <row r="88" spans="3:11" ht="13.5" customHeight="1" x14ac:dyDescent="0.25">
      <c r="C88" s="65" t="s">
        <v>123</v>
      </c>
      <c r="D88" s="74" t="s">
        <v>386</v>
      </c>
      <c r="E88" s="189" t="s">
        <v>387</v>
      </c>
      <c r="F88" s="71">
        <f>'Bilancio_di_Verifica '!J54</f>
        <v>138160.41</v>
      </c>
      <c r="G88" s="62"/>
      <c r="H88" s="71">
        <v>222343.67</v>
      </c>
      <c r="I88" s="71">
        <v>214350</v>
      </c>
      <c r="J88" s="71">
        <v>132076.01</v>
      </c>
      <c r="K88" s="241">
        <f t="shared" si="1"/>
        <v>6084.3999999999942</v>
      </c>
    </row>
    <row r="89" spans="3:11" ht="13.5" customHeight="1" x14ac:dyDescent="0.25">
      <c r="C89" s="65"/>
      <c r="D89" s="74" t="s">
        <v>388</v>
      </c>
      <c r="E89" s="189" t="s">
        <v>389</v>
      </c>
      <c r="F89" s="71"/>
      <c r="G89" s="62"/>
      <c r="H89" s="71">
        <v>31099.48</v>
      </c>
      <c r="I89" s="71">
        <v>37570</v>
      </c>
      <c r="J89" s="71"/>
      <c r="K89" s="241">
        <f t="shared" si="1"/>
        <v>0</v>
      </c>
    </row>
    <row r="90" spans="3:11" ht="13.5" customHeight="1" x14ac:dyDescent="0.2">
      <c r="C90" s="65" t="s">
        <v>123</v>
      </c>
      <c r="D90" s="74" t="s">
        <v>390</v>
      </c>
      <c r="E90" s="189" t="s">
        <v>391</v>
      </c>
      <c r="F90" s="71"/>
      <c r="H90" s="71"/>
      <c r="I90" s="71"/>
      <c r="J90" s="71"/>
    </row>
    <row r="91" spans="3:11" ht="13.5" customHeight="1" x14ac:dyDescent="0.25">
      <c r="C91" s="80"/>
      <c r="D91" s="76" t="s">
        <v>392</v>
      </c>
      <c r="E91" s="190" t="s">
        <v>393</v>
      </c>
      <c r="F91" s="67">
        <f>F92+F93+F96+F100+F104</f>
        <v>925479.96</v>
      </c>
      <c r="G91" s="62" t="s">
        <v>1059</v>
      </c>
      <c r="H91" s="67">
        <v>846890.83000000007</v>
      </c>
      <c r="I91" s="67">
        <f>I92+I93+I96+I100+I104</f>
        <v>300618</v>
      </c>
      <c r="J91" s="67">
        <v>707341.63</v>
      </c>
      <c r="K91" s="241">
        <f>F91-J91</f>
        <v>218138.32999999996</v>
      </c>
    </row>
    <row r="92" spans="3:11" ht="13.5" customHeight="1" x14ac:dyDescent="0.25">
      <c r="C92" s="80"/>
      <c r="D92" s="73" t="s">
        <v>394</v>
      </c>
      <c r="E92" s="188" t="s">
        <v>395</v>
      </c>
      <c r="F92" s="75">
        <f>'Bilancio_di_Verifica '!J67</f>
        <v>137565.81</v>
      </c>
      <c r="G92" s="62"/>
      <c r="H92" s="75">
        <v>142899.93</v>
      </c>
      <c r="I92" s="75">
        <v>109008</v>
      </c>
      <c r="J92" s="75">
        <v>143509.81</v>
      </c>
      <c r="K92" s="241">
        <f>F92-J92</f>
        <v>-5944</v>
      </c>
    </row>
    <row r="93" spans="3:11" ht="13.5" customHeight="1" x14ac:dyDescent="0.25">
      <c r="C93" s="81"/>
      <c r="D93" s="73" t="s">
        <v>396</v>
      </c>
      <c r="E93" s="188" t="s">
        <v>397</v>
      </c>
      <c r="F93" s="67">
        <f>F94+F95</f>
        <v>0</v>
      </c>
      <c r="G93" s="62" t="s">
        <v>1059</v>
      </c>
      <c r="H93" s="67">
        <v>0</v>
      </c>
      <c r="I93" s="67">
        <v>0</v>
      </c>
      <c r="J93" s="67">
        <v>0</v>
      </c>
    </row>
    <row r="94" spans="3:11" ht="13.5" customHeight="1" x14ac:dyDescent="0.2">
      <c r="C94" s="81"/>
      <c r="D94" s="74" t="s">
        <v>398</v>
      </c>
      <c r="E94" s="189" t="s">
        <v>399</v>
      </c>
      <c r="F94" s="82"/>
      <c r="H94" s="82"/>
      <c r="I94" s="82"/>
      <c r="J94" s="82"/>
    </row>
    <row r="95" spans="3:11" ht="21" customHeight="1" x14ac:dyDescent="0.25">
      <c r="C95" s="81"/>
      <c r="D95" s="74" t="s">
        <v>400</v>
      </c>
      <c r="E95" s="189" t="s">
        <v>401</v>
      </c>
      <c r="F95" s="82"/>
      <c r="G95" s="62"/>
      <c r="H95" s="82"/>
      <c r="I95" s="82"/>
      <c r="J95" s="82"/>
    </row>
    <row r="96" spans="3:11" ht="13.5" customHeight="1" x14ac:dyDescent="0.25">
      <c r="C96" s="83" t="s">
        <v>123</v>
      </c>
      <c r="D96" s="73" t="s">
        <v>402</v>
      </c>
      <c r="E96" s="188" t="s">
        <v>403</v>
      </c>
      <c r="F96" s="67">
        <f>F97+F98+F99</f>
        <v>260196.24</v>
      </c>
      <c r="G96" s="62" t="s">
        <v>1059</v>
      </c>
      <c r="H96" s="67">
        <v>56586.67</v>
      </c>
      <c r="I96" s="67">
        <f>I97+I98+I99</f>
        <v>131610</v>
      </c>
      <c r="J96" s="67">
        <v>125093.93</v>
      </c>
    </row>
    <row r="97" spans="3:11" ht="13.5" customHeight="1" x14ac:dyDescent="0.2">
      <c r="C97" s="65" t="s">
        <v>123</v>
      </c>
      <c r="D97" s="74" t="s">
        <v>404</v>
      </c>
      <c r="E97" s="189" t="s">
        <v>405</v>
      </c>
      <c r="F97" s="71"/>
      <c r="H97" s="71"/>
      <c r="I97" s="71"/>
      <c r="J97" s="71"/>
    </row>
    <row r="98" spans="3:11" ht="13.5" customHeight="1" x14ac:dyDescent="0.25">
      <c r="C98" s="65" t="s">
        <v>123</v>
      </c>
      <c r="D98" s="74" t="s">
        <v>406</v>
      </c>
      <c r="E98" s="189" t="s">
        <v>407</v>
      </c>
      <c r="F98" s="71"/>
      <c r="G98" s="62"/>
      <c r="H98" s="71"/>
      <c r="I98" s="71">
        <v>34600</v>
      </c>
      <c r="J98" s="71"/>
    </row>
    <row r="99" spans="3:11" ht="13.5" customHeight="1" x14ac:dyDescent="0.25">
      <c r="C99" s="65" t="s">
        <v>123</v>
      </c>
      <c r="D99" s="74" t="s">
        <v>408</v>
      </c>
      <c r="E99" s="189" t="s">
        <v>409</v>
      </c>
      <c r="F99" s="71">
        <f>'Bilancio_di_Verifica '!J27+'Bilancio_di_Verifica '!J28+'Bilancio_di_Verifica '!J70</f>
        <v>260196.24</v>
      </c>
      <c r="G99" s="62"/>
      <c r="H99" s="71">
        <v>56586.67</v>
      </c>
      <c r="I99" s="71">
        <v>97010</v>
      </c>
      <c r="J99" s="71">
        <v>125093.93</v>
      </c>
      <c r="K99" s="242">
        <f>F99-J99</f>
        <v>135102.31</v>
      </c>
    </row>
    <row r="100" spans="3:11" ht="13.5" customHeight="1" x14ac:dyDescent="0.2">
      <c r="C100" s="65"/>
      <c r="D100" s="73" t="s">
        <v>410</v>
      </c>
      <c r="E100" s="188" t="s">
        <v>411</v>
      </c>
      <c r="F100" s="67">
        <f>F101+F102+F103</f>
        <v>66491.63</v>
      </c>
      <c r="G100" s="7" t="s">
        <v>1059</v>
      </c>
      <c r="H100" s="67">
        <v>139882.46000000002</v>
      </c>
      <c r="I100" s="67">
        <f>I101+I102+I103</f>
        <v>60000</v>
      </c>
      <c r="J100" s="67">
        <v>66491.63</v>
      </c>
    </row>
    <row r="101" spans="3:11" ht="13.5" customHeight="1" x14ac:dyDescent="0.25">
      <c r="C101" s="65"/>
      <c r="D101" s="74" t="s">
        <v>412</v>
      </c>
      <c r="E101" s="189" t="s">
        <v>413</v>
      </c>
      <c r="F101" s="71">
        <f>'Bilancio_di_Verifica '!J71</f>
        <v>66491.63</v>
      </c>
      <c r="G101" s="62"/>
      <c r="H101" s="71">
        <v>129882.46</v>
      </c>
      <c r="I101" s="71">
        <v>60000</v>
      </c>
      <c r="J101" s="71">
        <v>66491.63</v>
      </c>
    </row>
    <row r="102" spans="3:11" ht="13.5" customHeight="1" x14ac:dyDescent="0.25">
      <c r="C102" s="65"/>
      <c r="D102" s="74" t="s">
        <v>414</v>
      </c>
      <c r="E102" s="189" t="s">
        <v>415</v>
      </c>
      <c r="F102" s="71"/>
      <c r="G102" s="62"/>
      <c r="H102" s="71"/>
      <c r="I102" s="71"/>
      <c r="J102" s="71"/>
    </row>
    <row r="103" spans="3:11" ht="13.5" customHeight="1" x14ac:dyDescent="0.25">
      <c r="C103" s="65"/>
      <c r="D103" s="74" t="s">
        <v>416</v>
      </c>
      <c r="E103" s="189" t="s">
        <v>417</v>
      </c>
      <c r="F103" s="71"/>
      <c r="G103" s="62"/>
      <c r="H103" s="71">
        <v>10000</v>
      </c>
      <c r="I103" s="71"/>
      <c r="J103" s="71"/>
    </row>
    <row r="104" spans="3:11" ht="13.5" customHeight="1" x14ac:dyDescent="0.2">
      <c r="C104" s="65"/>
      <c r="D104" s="73" t="s">
        <v>418</v>
      </c>
      <c r="E104" s="188" t="s">
        <v>419</v>
      </c>
      <c r="F104" s="67">
        <f>F105+F109</f>
        <v>461226.28</v>
      </c>
      <c r="G104" s="7" t="s">
        <v>1059</v>
      </c>
      <c r="H104" s="67">
        <v>507521.77</v>
      </c>
      <c r="I104" s="67">
        <f>I105+I109</f>
        <v>0</v>
      </c>
      <c r="J104" s="67">
        <v>372246.26</v>
      </c>
      <c r="K104" s="242">
        <f>F104-J104</f>
        <v>88980.020000000019</v>
      </c>
    </row>
    <row r="105" spans="3:11" ht="13.5" customHeight="1" x14ac:dyDescent="0.2">
      <c r="C105" s="65"/>
      <c r="D105" s="73" t="s">
        <v>420</v>
      </c>
      <c r="E105" s="188" t="s">
        <v>421</v>
      </c>
      <c r="F105" s="67">
        <f>F106+F107+F108</f>
        <v>377576.68</v>
      </c>
      <c r="G105" s="7" t="s">
        <v>1059</v>
      </c>
      <c r="H105" s="67">
        <v>453542.45</v>
      </c>
      <c r="I105" s="67">
        <f>I106+I107+I108</f>
        <v>0</v>
      </c>
      <c r="J105" s="67">
        <v>299696.65999999997</v>
      </c>
    </row>
    <row r="106" spans="3:11" ht="13.5" customHeight="1" x14ac:dyDescent="0.25">
      <c r="C106" s="65"/>
      <c r="D106" s="78" t="s">
        <v>422</v>
      </c>
      <c r="E106" s="191" t="s">
        <v>423</v>
      </c>
      <c r="F106" s="71"/>
      <c r="G106" s="62"/>
      <c r="H106" s="71"/>
      <c r="I106" s="71"/>
      <c r="J106" s="71"/>
    </row>
    <row r="107" spans="3:11" ht="13.5" customHeight="1" x14ac:dyDescent="0.25">
      <c r="C107" s="65"/>
      <c r="D107" s="78" t="s">
        <v>424</v>
      </c>
      <c r="E107" s="191" t="s">
        <v>425</v>
      </c>
      <c r="F107" s="71"/>
      <c r="G107" s="62"/>
      <c r="H107" s="71">
        <v>453542.45</v>
      </c>
      <c r="I107" s="71"/>
      <c r="J107" s="71">
        <v>299696.65999999997</v>
      </c>
      <c r="K107" s="242">
        <f>F107-J107</f>
        <v>-299696.65999999997</v>
      </c>
    </row>
    <row r="108" spans="3:11" ht="13.5" customHeight="1" x14ac:dyDescent="0.25">
      <c r="C108" s="65"/>
      <c r="D108" s="78" t="s">
        <v>426</v>
      </c>
      <c r="E108" s="191" t="s">
        <v>427</v>
      </c>
      <c r="F108" s="71">
        <f>'Bilancio_di_Verifica '!J76</f>
        <v>377576.68</v>
      </c>
      <c r="G108" s="62"/>
      <c r="H108" s="71"/>
      <c r="I108" s="71"/>
      <c r="J108" s="71"/>
    </row>
    <row r="109" spans="3:11" ht="30.75" customHeight="1" x14ac:dyDescent="0.25">
      <c r="C109" s="65"/>
      <c r="D109" s="73" t="s">
        <v>428</v>
      </c>
      <c r="E109" s="188" t="s">
        <v>429</v>
      </c>
      <c r="F109" s="71">
        <f>'Bilancio_di_Verifica '!J58+'Bilancio_di_Verifica '!J59</f>
        <v>83649.600000000006</v>
      </c>
      <c r="G109" s="62"/>
      <c r="H109" s="71">
        <v>53979.32</v>
      </c>
      <c r="I109" s="71"/>
      <c r="J109" s="71">
        <v>72549.600000000006</v>
      </c>
    </row>
    <row r="110" spans="3:11" ht="13.5" customHeight="1" x14ac:dyDescent="0.2">
      <c r="C110" s="65"/>
      <c r="D110" s="76" t="s">
        <v>430</v>
      </c>
      <c r="E110" s="190" t="s">
        <v>431</v>
      </c>
      <c r="F110" s="67">
        <f>F111+F112+F113</f>
        <v>2030302.93</v>
      </c>
      <c r="G110" s="7" t="s">
        <v>1059</v>
      </c>
      <c r="H110" s="67">
        <v>1951241.93</v>
      </c>
      <c r="I110" s="67">
        <f>I111+I112+I113</f>
        <v>1845000</v>
      </c>
      <c r="J110" s="67">
        <v>1848716.1</v>
      </c>
      <c r="K110" s="242">
        <f>F110-J110</f>
        <v>181586.82999999984</v>
      </c>
    </row>
    <row r="111" spans="3:11" ht="21.75" customHeight="1" x14ac:dyDescent="0.2">
      <c r="C111" s="65"/>
      <c r="D111" s="74" t="s">
        <v>432</v>
      </c>
      <c r="E111" s="189" t="s">
        <v>433</v>
      </c>
      <c r="F111" s="71">
        <f>'Bilancio_di_Verifica '!J80+'Bilancio_di_Verifica '!J79</f>
        <v>1937456.03</v>
      </c>
      <c r="H111" s="71">
        <v>1874312.64</v>
      </c>
      <c r="I111" s="71">
        <v>1800000</v>
      </c>
      <c r="J111" s="71">
        <v>1761333</v>
      </c>
    </row>
    <row r="112" spans="3:11" ht="13.5" customHeight="1" x14ac:dyDescent="0.2">
      <c r="C112" s="65"/>
      <c r="D112" s="74" t="s">
        <v>434</v>
      </c>
      <c r="E112" s="189" t="s">
        <v>435</v>
      </c>
      <c r="F112" s="71">
        <f>'Bilancio_di_Verifica '!J81</f>
        <v>92846.9</v>
      </c>
      <c r="H112" s="71">
        <v>76929.289999999994</v>
      </c>
      <c r="I112" s="71">
        <v>45000</v>
      </c>
      <c r="J112" s="71">
        <v>87383.1</v>
      </c>
    </row>
    <row r="113" spans="3:11" ht="13.5" customHeight="1" thickBot="1" x14ac:dyDescent="0.3">
      <c r="C113" s="65"/>
      <c r="D113" s="74" t="s">
        <v>436</v>
      </c>
      <c r="E113" s="189" t="s">
        <v>437</v>
      </c>
      <c r="F113" s="84"/>
      <c r="G113" s="62"/>
      <c r="H113" s="84"/>
      <c r="I113" s="84"/>
      <c r="J113" s="84"/>
    </row>
    <row r="114" spans="3:11" ht="13.5" customHeight="1" x14ac:dyDescent="0.25">
      <c r="C114" s="65"/>
      <c r="D114" s="76" t="s">
        <v>438</v>
      </c>
      <c r="E114" s="190" t="s">
        <v>439</v>
      </c>
      <c r="F114" s="67">
        <f>F115+F116+F117+F118+F119+F120</f>
        <v>3165042.1399999997</v>
      </c>
      <c r="G114" s="62" t="s">
        <v>1059</v>
      </c>
      <c r="H114" s="67">
        <v>2443657.8099999996</v>
      </c>
      <c r="I114" s="67">
        <f>I115+I116+I117+I118+I119+I120</f>
        <v>2235334.7199999997</v>
      </c>
      <c r="J114" s="67">
        <v>3017388.9933333332</v>
      </c>
    </row>
    <row r="115" spans="3:11" ht="13.5" customHeight="1" x14ac:dyDescent="0.25">
      <c r="C115" s="65"/>
      <c r="D115" s="74" t="s">
        <v>440</v>
      </c>
      <c r="E115" s="189" t="s">
        <v>441</v>
      </c>
      <c r="F115" s="71">
        <f>'Bilancio_di_Verifica '!J84</f>
        <v>2828662.84</v>
      </c>
      <c r="G115" s="62"/>
      <c r="H115" s="71">
        <v>2179919.2599999998</v>
      </c>
      <c r="I115" s="71"/>
      <c r="J115" s="71">
        <v>2753650.4333333331</v>
      </c>
    </row>
    <row r="116" spans="3:11" ht="13.5" customHeight="1" x14ac:dyDescent="0.25">
      <c r="C116" s="65"/>
      <c r="D116" s="74" t="s">
        <v>442</v>
      </c>
      <c r="E116" s="189" t="s">
        <v>443</v>
      </c>
      <c r="F116" s="71"/>
      <c r="G116" s="62"/>
      <c r="H116" s="71"/>
      <c r="I116" s="71">
        <v>2025596.17</v>
      </c>
      <c r="J116" s="71">
        <v>0</v>
      </c>
    </row>
    <row r="117" spans="3:11" ht="13.5" customHeight="1" x14ac:dyDescent="0.25">
      <c r="C117" s="65"/>
      <c r="D117" s="74" t="s">
        <v>444</v>
      </c>
      <c r="E117" s="189" t="s">
        <v>445</v>
      </c>
      <c r="F117" s="71"/>
      <c r="G117" s="62"/>
      <c r="H117" s="71"/>
      <c r="I117" s="71"/>
      <c r="J117" s="71"/>
    </row>
    <row r="118" spans="3:11" ht="13.5" customHeight="1" x14ac:dyDescent="0.25">
      <c r="C118" s="65"/>
      <c r="D118" s="70" t="s">
        <v>446</v>
      </c>
      <c r="E118" s="89" t="s">
        <v>447</v>
      </c>
      <c r="F118" s="71">
        <f>'Bilancio_di_Verifica '!J85</f>
        <v>336379.3</v>
      </c>
      <c r="G118" s="62"/>
      <c r="H118" s="71">
        <v>263738.55</v>
      </c>
      <c r="I118" s="71">
        <v>209738.55</v>
      </c>
      <c r="J118" s="71">
        <v>263738.56</v>
      </c>
    </row>
    <row r="119" spans="3:11" ht="13.5" customHeight="1" x14ac:dyDescent="0.25">
      <c r="C119" s="65"/>
      <c r="D119" s="74" t="s">
        <v>448</v>
      </c>
      <c r="E119" s="189" t="s">
        <v>449</v>
      </c>
      <c r="F119" s="71"/>
      <c r="G119" s="62"/>
      <c r="H119" s="71"/>
      <c r="I119" s="71"/>
      <c r="J119" s="71"/>
    </row>
    <row r="120" spans="3:11" ht="13.5" customHeight="1" x14ac:dyDescent="0.25">
      <c r="C120" s="65"/>
      <c r="D120" s="74" t="s">
        <v>450</v>
      </c>
      <c r="E120" s="189" t="s">
        <v>451</v>
      </c>
      <c r="F120" s="71"/>
      <c r="G120" s="62"/>
      <c r="H120" s="71"/>
      <c r="I120" s="71"/>
      <c r="J120" s="71"/>
    </row>
    <row r="121" spans="3:11" ht="13.5" customHeight="1" x14ac:dyDescent="0.25">
      <c r="C121" s="65"/>
      <c r="D121" s="76" t="s">
        <v>452</v>
      </c>
      <c r="E121" s="190" t="s">
        <v>453</v>
      </c>
      <c r="F121" s="75"/>
      <c r="G121" s="62"/>
      <c r="H121" s="75"/>
      <c r="I121" s="75"/>
      <c r="J121" s="75"/>
    </row>
    <row r="122" spans="3:11" ht="13.5" customHeight="1" x14ac:dyDescent="0.25">
      <c r="C122" s="65"/>
      <c r="D122" s="76" t="s">
        <v>454</v>
      </c>
      <c r="E122" s="190" t="s">
        <v>455</v>
      </c>
      <c r="F122" s="67">
        <f>F123+F124+F125</f>
        <v>149241.28</v>
      </c>
      <c r="G122" s="62" t="s">
        <v>1059</v>
      </c>
      <c r="H122" s="67">
        <v>81735.37</v>
      </c>
      <c r="I122" s="67">
        <f>I123+I124+I125</f>
        <v>103669</v>
      </c>
      <c r="J122" s="67">
        <v>204520.82</v>
      </c>
      <c r="K122" s="241">
        <f>F122-J122</f>
        <v>-55279.540000000008</v>
      </c>
    </row>
    <row r="123" spans="3:11" ht="13.5" customHeight="1" x14ac:dyDescent="0.25">
      <c r="C123" s="65"/>
      <c r="D123" s="74" t="s">
        <v>456</v>
      </c>
      <c r="E123" s="189" t="s">
        <v>457</v>
      </c>
      <c r="F123" s="71">
        <f>'Bilancio_di_Verifica '!J77+'Bilancio_di_Verifica '!J78</f>
        <v>101886.18</v>
      </c>
      <c r="G123" s="62"/>
      <c r="H123" s="71">
        <v>52583.99</v>
      </c>
      <c r="I123" s="71">
        <v>15000</v>
      </c>
      <c r="J123" s="71">
        <v>83686.81</v>
      </c>
      <c r="K123" s="241">
        <f>F123-J123</f>
        <v>18199.369999999995</v>
      </c>
    </row>
    <row r="124" spans="3:11" ht="13.5" customHeight="1" x14ac:dyDescent="0.25">
      <c r="C124" s="65"/>
      <c r="D124" s="74" t="s">
        <v>458</v>
      </c>
      <c r="E124" s="189" t="s">
        <v>459</v>
      </c>
      <c r="F124" s="71">
        <f>'Bilancio_di_Verifica '!J61</f>
        <v>5793.34</v>
      </c>
      <c r="G124" s="62"/>
      <c r="H124" s="71">
        <v>7417.6</v>
      </c>
      <c r="I124" s="71">
        <v>9089</v>
      </c>
      <c r="J124" s="71">
        <v>5793.34</v>
      </c>
      <c r="K124" s="241">
        <f>F124-J124</f>
        <v>0</v>
      </c>
    </row>
    <row r="125" spans="3:11" ht="13.5" customHeight="1" x14ac:dyDescent="0.2">
      <c r="C125" s="65"/>
      <c r="D125" s="74" t="s">
        <v>460</v>
      </c>
      <c r="E125" s="189" t="s">
        <v>461</v>
      </c>
      <c r="F125" s="71">
        <f>'Bilancio_di_Verifica '!J60+'Bilancio_di_Verifica '!J62+'Bilancio_di_Verifica '!J65</f>
        <v>41561.760000000002</v>
      </c>
      <c r="H125" s="71">
        <v>21733.78</v>
      </c>
      <c r="I125" s="71">
        <v>79580</v>
      </c>
      <c r="J125" s="71">
        <v>115040.67</v>
      </c>
      <c r="K125" s="241">
        <f>F125-J125</f>
        <v>-73478.91</v>
      </c>
    </row>
    <row r="126" spans="3:11" ht="13.5" customHeight="1" x14ac:dyDescent="0.25">
      <c r="C126" s="65"/>
      <c r="D126" s="76" t="s">
        <v>462</v>
      </c>
      <c r="E126" s="85" t="s">
        <v>131</v>
      </c>
      <c r="F126" s="77">
        <f>F17+F40+F43+F48+F91+F110+F114+F121+F122</f>
        <v>191825713.69999999</v>
      </c>
      <c r="G126" s="62" t="s">
        <v>1059</v>
      </c>
      <c r="H126" s="77">
        <v>191289765.70000005</v>
      </c>
      <c r="I126" s="77">
        <f>I17+I40+I43+I48+I91+I110+I114+I121+I122</f>
        <v>186539263.42999998</v>
      </c>
      <c r="J126" s="77">
        <v>191055769.92272726</v>
      </c>
    </row>
    <row r="127" spans="3:11" ht="13.5" customHeight="1" x14ac:dyDescent="0.25">
      <c r="C127" s="65"/>
      <c r="D127" s="76" t="s">
        <v>463</v>
      </c>
      <c r="E127" s="190" t="s">
        <v>132</v>
      </c>
      <c r="F127" s="67">
        <f>F128+F147</f>
        <v>40523433.860000007</v>
      </c>
      <c r="G127" s="62" t="s">
        <v>1059</v>
      </c>
      <c r="H127" s="67">
        <v>40070806.07</v>
      </c>
      <c r="I127" s="67">
        <f>I128+I147</f>
        <v>35591237</v>
      </c>
      <c r="J127" s="67">
        <v>40173844.966666661</v>
      </c>
      <c r="K127" s="242">
        <f t="shared" ref="K127:K190" si="2">F127-J127</f>
        <v>349588.89333334565</v>
      </c>
    </row>
    <row r="128" spans="3:11" ht="13.5" customHeight="1" x14ac:dyDescent="0.25">
      <c r="C128" s="65"/>
      <c r="D128" s="73" t="s">
        <v>464</v>
      </c>
      <c r="E128" s="188" t="s">
        <v>133</v>
      </c>
      <c r="F128" s="67">
        <f>F129+F133+F137+F141+F142+F143+F144+F145+F146</f>
        <v>40223836.320000008</v>
      </c>
      <c r="G128" s="62" t="s">
        <v>1059</v>
      </c>
      <c r="H128" s="67">
        <v>39673720.25</v>
      </c>
      <c r="I128" s="67">
        <f>I129+I133+I137+I141+I142+I143+I144+I145+I146</f>
        <v>35238237</v>
      </c>
      <c r="J128" s="67">
        <v>39893631.806666665</v>
      </c>
      <c r="K128" s="241">
        <f t="shared" si="2"/>
        <v>330204.51333334297</v>
      </c>
    </row>
    <row r="129" spans="3:11" ht="13.5" customHeight="1" x14ac:dyDescent="0.25">
      <c r="C129" s="65"/>
      <c r="D129" s="73" t="s">
        <v>465</v>
      </c>
      <c r="E129" s="188" t="s">
        <v>134</v>
      </c>
      <c r="F129" s="67">
        <f>F130+F131+F132</f>
        <v>15776191.390000001</v>
      </c>
      <c r="G129" s="62" t="s">
        <v>1059</v>
      </c>
      <c r="H129" s="67">
        <v>14662305.9</v>
      </c>
      <c r="I129" s="67">
        <f>I130+I131+I132</f>
        <v>14710000</v>
      </c>
      <c r="J129" s="67">
        <v>15521260.449999999</v>
      </c>
      <c r="K129" s="241">
        <f t="shared" si="2"/>
        <v>254930.94000000134</v>
      </c>
    </row>
    <row r="130" spans="3:11" ht="13.5" customHeight="1" x14ac:dyDescent="0.25">
      <c r="C130" s="65"/>
      <c r="D130" s="78" t="s">
        <v>466</v>
      </c>
      <c r="E130" s="191" t="s">
        <v>467</v>
      </c>
      <c r="F130" s="71">
        <f>'Bilancio_di_Verifica '!J109</f>
        <v>15132617.25</v>
      </c>
      <c r="G130" s="62"/>
      <c r="H130" s="71">
        <v>14011064.470000001</v>
      </c>
      <c r="I130" s="71">
        <v>14010000</v>
      </c>
      <c r="J130" s="71">
        <v>14863547.27</v>
      </c>
      <c r="K130" s="242">
        <f t="shared" si="2"/>
        <v>269069.98000000045</v>
      </c>
    </row>
    <row r="131" spans="3:11" ht="13.5" customHeight="1" x14ac:dyDescent="0.25">
      <c r="C131" s="65"/>
      <c r="D131" s="78" t="s">
        <v>468</v>
      </c>
      <c r="E131" s="191" t="s">
        <v>469</v>
      </c>
      <c r="F131" s="71">
        <f>'Bilancio_di_Verifica '!J110</f>
        <v>643574.14</v>
      </c>
      <c r="G131" s="62"/>
      <c r="H131" s="71">
        <v>651241.43000000005</v>
      </c>
      <c r="I131" s="71">
        <v>700000</v>
      </c>
      <c r="J131" s="71">
        <v>657713.18000000005</v>
      </c>
      <c r="K131" s="241">
        <f t="shared" si="2"/>
        <v>-14139.040000000037</v>
      </c>
    </row>
    <row r="132" spans="3:11" ht="13.5" customHeight="1" x14ac:dyDescent="0.25">
      <c r="C132" s="65"/>
      <c r="D132" s="78" t="s">
        <v>470</v>
      </c>
      <c r="E132" s="191" t="s">
        <v>471</v>
      </c>
      <c r="F132" s="71">
        <f>'Bilancio_di_Verifica '!J111</f>
        <v>0</v>
      </c>
      <c r="G132" s="62"/>
      <c r="H132" s="71"/>
      <c r="I132" s="71"/>
      <c r="J132" s="71"/>
      <c r="K132" s="241">
        <f t="shared" si="2"/>
        <v>0</v>
      </c>
    </row>
    <row r="133" spans="3:11" ht="15" customHeight="1" x14ac:dyDescent="0.2">
      <c r="C133" s="65"/>
      <c r="D133" s="73" t="s">
        <v>472</v>
      </c>
      <c r="E133" s="188" t="s">
        <v>473</v>
      </c>
      <c r="F133" s="67">
        <f>F134+F135+F136</f>
        <v>655735.49</v>
      </c>
      <c r="G133" s="7" t="s">
        <v>1059</v>
      </c>
      <c r="H133" s="67">
        <v>737998.13</v>
      </c>
      <c r="I133" s="67">
        <f>I134+I135+I136</f>
        <v>250000</v>
      </c>
      <c r="J133" s="67">
        <v>544361.63</v>
      </c>
      <c r="K133" s="242">
        <f t="shared" si="2"/>
        <v>111373.85999999999</v>
      </c>
    </row>
    <row r="134" spans="3:11" ht="15" customHeight="1" x14ac:dyDescent="0.2">
      <c r="C134" s="65" t="s">
        <v>123</v>
      </c>
      <c r="D134" s="78" t="s">
        <v>474</v>
      </c>
      <c r="E134" s="191" t="s">
        <v>475</v>
      </c>
      <c r="F134" s="71">
        <f>'Bilancio_di_Verifica '!J125</f>
        <v>310151</v>
      </c>
      <c r="H134" s="71">
        <v>397922</v>
      </c>
      <c r="I134" s="71">
        <v>250000</v>
      </c>
      <c r="J134" s="71">
        <v>204356</v>
      </c>
      <c r="K134" s="241">
        <f t="shared" si="2"/>
        <v>105795</v>
      </c>
    </row>
    <row r="135" spans="3:11" ht="15" customHeight="1" x14ac:dyDescent="0.2">
      <c r="C135" s="65" t="s">
        <v>129</v>
      </c>
      <c r="D135" s="78" t="s">
        <v>476</v>
      </c>
      <c r="E135" s="191" t="s">
        <v>477</v>
      </c>
      <c r="F135" s="71"/>
      <c r="H135" s="71"/>
      <c r="I135" s="71"/>
      <c r="J135" s="71"/>
      <c r="K135" s="241">
        <f t="shared" si="2"/>
        <v>0</v>
      </c>
    </row>
    <row r="136" spans="3:11" ht="15" customHeight="1" x14ac:dyDescent="0.2">
      <c r="C136" s="65"/>
      <c r="D136" s="78" t="s">
        <v>478</v>
      </c>
      <c r="E136" s="191" t="s">
        <v>479</v>
      </c>
      <c r="F136" s="71">
        <f>'Bilancio_di_Verifica '!J123</f>
        <v>345584.49</v>
      </c>
      <c r="H136" s="71">
        <v>340076.13</v>
      </c>
      <c r="I136" s="71"/>
      <c r="J136" s="71">
        <v>340005.63</v>
      </c>
      <c r="K136" s="241">
        <f t="shared" si="2"/>
        <v>5578.859999999986</v>
      </c>
    </row>
    <row r="137" spans="3:11" ht="15" customHeight="1" x14ac:dyDescent="0.25">
      <c r="C137" s="65"/>
      <c r="D137" s="73" t="s">
        <v>480</v>
      </c>
      <c r="E137" s="188" t="s">
        <v>481</v>
      </c>
      <c r="F137" s="67">
        <f>F138+F139+F140</f>
        <v>23738196.68</v>
      </c>
      <c r="G137" s="62" t="s">
        <v>1059</v>
      </c>
      <c r="H137" s="67">
        <v>24194733.719999999</v>
      </c>
      <c r="I137" s="67">
        <f>I138+I139+I140</f>
        <v>20232237</v>
      </c>
      <c r="J137" s="67">
        <v>23730672.106666666</v>
      </c>
      <c r="K137" s="241">
        <f t="shared" si="2"/>
        <v>7524.5733333341777</v>
      </c>
    </row>
    <row r="138" spans="3:11" ht="15" customHeight="1" x14ac:dyDescent="0.25">
      <c r="C138" s="65"/>
      <c r="D138" s="78" t="s">
        <v>482</v>
      </c>
      <c r="E138" s="191" t="s">
        <v>483</v>
      </c>
      <c r="F138" s="71">
        <f>'Bilancio_di_Verifica '!J117+'Bilancio_di_Verifica '!J120</f>
        <v>10573546.35</v>
      </c>
      <c r="G138" s="62"/>
      <c r="H138" s="71">
        <v>10523110.33</v>
      </c>
      <c r="I138" s="71">
        <v>9514587</v>
      </c>
      <c r="J138" s="71">
        <v>10547088.373333339</v>
      </c>
      <c r="K138" s="242">
        <f t="shared" si="2"/>
        <v>26457.976666660979</v>
      </c>
    </row>
    <row r="139" spans="3:11" ht="15" customHeight="1" x14ac:dyDescent="0.25">
      <c r="C139" s="65"/>
      <c r="D139" s="78" t="s">
        <v>484</v>
      </c>
      <c r="E139" s="191" t="s">
        <v>485</v>
      </c>
      <c r="F139" s="71">
        <f>'Bilancio_di_Verifica '!J118</f>
        <v>5869726.7599999998</v>
      </c>
      <c r="G139" s="62"/>
      <c r="H139" s="71">
        <v>6068720.7999999998</v>
      </c>
      <c r="I139" s="71">
        <v>4329400</v>
      </c>
      <c r="J139" s="71">
        <v>5843346.1600000039</v>
      </c>
      <c r="K139" s="242">
        <f t="shared" si="2"/>
        <v>26380.599999995902</v>
      </c>
    </row>
    <row r="140" spans="3:11" ht="15" customHeight="1" x14ac:dyDescent="0.25">
      <c r="C140" s="65"/>
      <c r="D140" s="78" t="s">
        <v>486</v>
      </c>
      <c r="E140" s="191" t="s">
        <v>487</v>
      </c>
      <c r="F140" s="71">
        <f>'Bilancio_di_Verifica '!J119</f>
        <v>7294923.5700000003</v>
      </c>
      <c r="G140" s="62"/>
      <c r="H140" s="71">
        <v>7602902.5899999999</v>
      </c>
      <c r="I140" s="71">
        <v>6388250</v>
      </c>
      <c r="J140" s="71">
        <v>7340237.573333323</v>
      </c>
      <c r="K140" s="242">
        <f t="shared" si="2"/>
        <v>-45314.003333322704</v>
      </c>
    </row>
    <row r="141" spans="3:11" ht="15" customHeight="1" x14ac:dyDescent="0.25">
      <c r="C141" s="65"/>
      <c r="D141" s="73" t="s">
        <v>488</v>
      </c>
      <c r="E141" s="188" t="s">
        <v>489</v>
      </c>
      <c r="F141" s="75">
        <f>'Bilancio_di_Verifica '!J112</f>
        <v>37013.79</v>
      </c>
      <c r="G141" s="62"/>
      <c r="H141" s="75">
        <v>25210.99</v>
      </c>
      <c r="I141" s="75">
        <v>25000</v>
      </c>
      <c r="J141" s="75">
        <v>36186.68</v>
      </c>
      <c r="K141" s="241">
        <f t="shared" si="2"/>
        <v>827.11000000000058</v>
      </c>
    </row>
    <row r="142" spans="3:11" ht="15" customHeight="1" x14ac:dyDescent="0.25">
      <c r="C142" s="65"/>
      <c r="D142" s="73" t="s">
        <v>490</v>
      </c>
      <c r="E142" s="188" t="s">
        <v>491</v>
      </c>
      <c r="F142" s="75">
        <f>'Bilancio_di_Verifica '!J113</f>
        <v>1468.7</v>
      </c>
      <c r="G142" s="62"/>
      <c r="H142" s="75">
        <v>1178.3699999999999</v>
      </c>
      <c r="I142" s="75">
        <v>1000</v>
      </c>
      <c r="J142" s="75">
        <v>2117.19</v>
      </c>
      <c r="K142" s="241">
        <f t="shared" si="2"/>
        <v>-648.49</v>
      </c>
    </row>
    <row r="143" spans="3:11" ht="15" customHeight="1" x14ac:dyDescent="0.2">
      <c r="C143" s="65"/>
      <c r="D143" s="73" t="s">
        <v>492</v>
      </c>
      <c r="E143" s="188" t="s">
        <v>493</v>
      </c>
      <c r="F143" s="75"/>
      <c r="H143" s="75"/>
      <c r="I143" s="75">
        <v>0</v>
      </c>
      <c r="J143" s="75"/>
      <c r="K143" s="241">
        <f t="shared" si="2"/>
        <v>0</v>
      </c>
    </row>
    <row r="144" spans="3:11" ht="15" customHeight="1" x14ac:dyDescent="0.25">
      <c r="C144" s="65"/>
      <c r="D144" s="73" t="s">
        <v>494</v>
      </c>
      <c r="E144" s="188" t="s">
        <v>495</v>
      </c>
      <c r="F144" s="75"/>
      <c r="G144" s="62"/>
      <c r="H144" s="75"/>
      <c r="I144" s="75">
        <v>0</v>
      </c>
      <c r="J144" s="75"/>
      <c r="K144" s="241">
        <f t="shared" si="2"/>
        <v>0</v>
      </c>
    </row>
    <row r="145" spans="3:11" ht="15" customHeight="1" x14ac:dyDescent="0.25">
      <c r="C145" s="65"/>
      <c r="D145" s="73" t="s">
        <v>496</v>
      </c>
      <c r="E145" s="188" t="s">
        <v>497</v>
      </c>
      <c r="F145" s="75">
        <f>'Bilancio_di_Verifica '!J127</f>
        <v>15230.270000000004</v>
      </c>
      <c r="G145" s="62"/>
      <c r="H145" s="75">
        <v>52293.14</v>
      </c>
      <c r="I145" s="75">
        <v>20000</v>
      </c>
      <c r="J145" s="75">
        <v>59033.75</v>
      </c>
      <c r="K145" s="241">
        <f t="shared" si="2"/>
        <v>-43803.479999999996</v>
      </c>
    </row>
    <row r="146" spans="3:11" ht="15" customHeight="1" x14ac:dyDescent="0.25">
      <c r="C146" s="65" t="s">
        <v>123</v>
      </c>
      <c r="D146" s="73" t="s">
        <v>498</v>
      </c>
      <c r="E146" s="188" t="s">
        <v>499</v>
      </c>
      <c r="F146" s="75"/>
      <c r="G146" s="62"/>
      <c r="H146" s="75"/>
      <c r="I146" s="75"/>
      <c r="J146" s="75"/>
      <c r="K146" s="241">
        <f t="shared" si="2"/>
        <v>0</v>
      </c>
    </row>
    <row r="147" spans="3:11" ht="15" customHeight="1" x14ac:dyDescent="0.2">
      <c r="C147" s="65"/>
      <c r="D147" s="73" t="s">
        <v>500</v>
      </c>
      <c r="E147" s="188" t="s">
        <v>135</v>
      </c>
      <c r="F147" s="67">
        <f>F148+F149+F150+F151+F152+F153+F154</f>
        <v>299597.54000000004</v>
      </c>
      <c r="G147" s="7" t="s">
        <v>1059</v>
      </c>
      <c r="H147" s="67">
        <v>397085.82</v>
      </c>
      <c r="I147" s="67">
        <f>I148+I149+I150+I151+I152+I153+I154</f>
        <v>353000</v>
      </c>
      <c r="J147" s="67">
        <v>280213.16000000003</v>
      </c>
      <c r="K147" s="241">
        <f t="shared" si="2"/>
        <v>19384.380000000005</v>
      </c>
    </row>
    <row r="148" spans="3:11" ht="15" customHeight="1" x14ac:dyDescent="0.25">
      <c r="C148" s="65"/>
      <c r="D148" s="74" t="s">
        <v>501</v>
      </c>
      <c r="E148" s="189" t="s">
        <v>136</v>
      </c>
      <c r="F148" s="71">
        <f>'Bilancio_di_Verifica '!J131</f>
        <v>49.1</v>
      </c>
      <c r="G148" s="62"/>
      <c r="H148" s="71"/>
      <c r="I148" s="71"/>
      <c r="J148" s="71">
        <v>3689.4000000000005</v>
      </c>
      <c r="K148" s="241">
        <f t="shared" si="2"/>
        <v>-3640.3000000000006</v>
      </c>
    </row>
    <row r="149" spans="3:11" ht="15" customHeight="1" x14ac:dyDescent="0.25">
      <c r="C149" s="65"/>
      <c r="D149" s="74" t="s">
        <v>502</v>
      </c>
      <c r="E149" s="189" t="s">
        <v>137</v>
      </c>
      <c r="F149" s="71">
        <f>'Bilancio_di_Verifica '!J132</f>
        <v>808.69</v>
      </c>
      <c r="G149" s="62"/>
      <c r="H149" s="71">
        <v>3987.73</v>
      </c>
      <c r="I149" s="71">
        <v>3000</v>
      </c>
      <c r="J149" s="71">
        <v>549</v>
      </c>
      <c r="K149" s="241">
        <f t="shared" si="2"/>
        <v>259.69000000000005</v>
      </c>
    </row>
    <row r="150" spans="3:11" ht="15" customHeight="1" x14ac:dyDescent="0.25">
      <c r="C150" s="65"/>
      <c r="D150" s="74" t="s">
        <v>503</v>
      </c>
      <c r="E150" s="189" t="s">
        <v>138</v>
      </c>
      <c r="F150" s="71">
        <f>'Bilancio_di_Verifica '!J133</f>
        <v>16733.62</v>
      </c>
      <c r="G150" s="62"/>
      <c r="H150" s="71">
        <v>30399.9</v>
      </c>
      <c r="I150" s="71">
        <v>25000</v>
      </c>
      <c r="J150" s="71">
        <v>13716.7</v>
      </c>
      <c r="K150" s="241">
        <f t="shared" si="2"/>
        <v>3016.9199999999983</v>
      </c>
    </row>
    <row r="151" spans="3:11" ht="15" customHeight="1" x14ac:dyDescent="0.25">
      <c r="C151" s="65"/>
      <c r="D151" s="74" t="s">
        <v>504</v>
      </c>
      <c r="E151" s="189" t="s">
        <v>139</v>
      </c>
      <c r="F151" s="71">
        <f>'Bilancio_di_Verifica '!J134</f>
        <v>119852.78</v>
      </c>
      <c r="G151" s="62"/>
      <c r="H151" s="71">
        <v>173361.37</v>
      </c>
      <c r="I151" s="71">
        <v>150000</v>
      </c>
      <c r="J151" s="71">
        <v>128467.08333333334</v>
      </c>
      <c r="K151" s="241">
        <f t="shared" si="2"/>
        <v>-8614.3033333333442</v>
      </c>
    </row>
    <row r="152" spans="3:11" ht="15" customHeight="1" x14ac:dyDescent="0.2">
      <c r="C152" s="65"/>
      <c r="D152" s="74" t="s">
        <v>505</v>
      </c>
      <c r="E152" s="189" t="s">
        <v>140</v>
      </c>
      <c r="F152" s="71">
        <f>'Bilancio_di_Verifica '!J135+'Bilancio_di_Verifica '!J136</f>
        <v>162153.35</v>
      </c>
      <c r="H152" s="71">
        <v>189336.82</v>
      </c>
      <c r="I152" s="71">
        <v>80000</v>
      </c>
      <c r="J152" s="71">
        <v>133790.97666666668</v>
      </c>
      <c r="K152" s="241">
        <f t="shared" si="2"/>
        <v>28362.373333333322</v>
      </c>
    </row>
    <row r="153" spans="3:11" ht="15" customHeight="1" x14ac:dyDescent="0.25">
      <c r="C153" s="65"/>
      <c r="D153" s="74" t="s">
        <v>506</v>
      </c>
      <c r="E153" s="189" t="s">
        <v>507</v>
      </c>
      <c r="F153" s="71"/>
      <c r="G153" s="62"/>
      <c r="H153" s="71"/>
      <c r="I153" s="71">
        <v>95000</v>
      </c>
      <c r="J153" s="71"/>
      <c r="K153" s="241">
        <f t="shared" si="2"/>
        <v>0</v>
      </c>
    </row>
    <row r="154" spans="3:11" ht="15" customHeight="1" x14ac:dyDescent="0.25">
      <c r="C154" s="65" t="s">
        <v>123</v>
      </c>
      <c r="D154" s="74" t="s">
        <v>508</v>
      </c>
      <c r="E154" s="189" t="s">
        <v>509</v>
      </c>
      <c r="F154" s="71"/>
      <c r="G154" s="62"/>
      <c r="H154" s="71"/>
      <c r="I154" s="71"/>
      <c r="J154" s="71"/>
      <c r="K154" s="241">
        <f t="shared" si="2"/>
        <v>0</v>
      </c>
    </row>
    <row r="155" spans="3:11" ht="15" customHeight="1" x14ac:dyDescent="0.25">
      <c r="C155" s="65"/>
      <c r="D155" s="76" t="s">
        <v>510</v>
      </c>
      <c r="E155" s="190" t="s">
        <v>141</v>
      </c>
      <c r="F155" s="67">
        <f>F156+F272</f>
        <v>29425677.439999998</v>
      </c>
      <c r="G155" s="62" t="s">
        <v>1059</v>
      </c>
      <c r="H155" s="67">
        <v>29792998.620000005</v>
      </c>
      <c r="I155" s="67">
        <f>I156+I272</f>
        <v>26635048</v>
      </c>
      <c r="J155" s="67">
        <v>29695147.338640697</v>
      </c>
      <c r="K155" s="241">
        <f t="shared" si="2"/>
        <v>-269469.89864069968</v>
      </c>
    </row>
    <row r="156" spans="3:11" ht="15" customHeight="1" x14ac:dyDescent="0.25">
      <c r="C156" s="65"/>
      <c r="D156" s="76" t="s">
        <v>511</v>
      </c>
      <c r="E156" s="190" t="s">
        <v>142</v>
      </c>
      <c r="F156" s="67">
        <f>F157+F165+F169+F180+F186+F191+F196+F206+F212+F219+F225+F230+F236+F244+F251+F265+F271</f>
        <v>2097323.4099999997</v>
      </c>
      <c r="G156" s="62" t="s">
        <v>1059</v>
      </c>
      <c r="H156" s="67">
        <v>2042648.1599999997</v>
      </c>
      <c r="I156" s="67">
        <f>I157+I165+I169+I180+I186+I191+I196+I206+I212+I219+I225+I230+I236+I244+I251+I265+I271</f>
        <v>2439550</v>
      </c>
      <c r="J156" s="67">
        <v>2341358.413636364</v>
      </c>
      <c r="K156" s="242">
        <f t="shared" si="2"/>
        <v>-244035.00363636436</v>
      </c>
    </row>
    <row r="157" spans="3:11" ht="15" customHeight="1" x14ac:dyDescent="0.25">
      <c r="C157" s="65"/>
      <c r="D157" s="73" t="s">
        <v>512</v>
      </c>
      <c r="E157" s="188" t="s">
        <v>143</v>
      </c>
      <c r="F157" s="67">
        <f>F158+F163+F164</f>
        <v>0</v>
      </c>
      <c r="G157" s="62" t="s">
        <v>1059</v>
      </c>
      <c r="H157" s="67">
        <v>0</v>
      </c>
      <c r="I157" s="67">
        <v>0</v>
      </c>
      <c r="J157" s="67">
        <v>0</v>
      </c>
      <c r="K157" s="241">
        <f t="shared" si="2"/>
        <v>0</v>
      </c>
    </row>
    <row r="158" spans="3:11" ht="15" customHeight="1" x14ac:dyDescent="0.2">
      <c r="C158" s="65"/>
      <c r="D158" s="73" t="s">
        <v>513</v>
      </c>
      <c r="E158" s="188" t="s">
        <v>144</v>
      </c>
      <c r="F158" s="67">
        <f>F159+F160+F161+F162</f>
        <v>0</v>
      </c>
      <c r="G158" s="7" t="s">
        <v>1059</v>
      </c>
      <c r="H158" s="67">
        <v>0</v>
      </c>
      <c r="I158" s="67">
        <v>0</v>
      </c>
      <c r="J158" s="67">
        <v>0</v>
      </c>
      <c r="K158" s="241">
        <f t="shared" si="2"/>
        <v>0</v>
      </c>
    </row>
    <row r="159" spans="3:11" ht="15" customHeight="1" x14ac:dyDescent="0.25">
      <c r="C159" s="65"/>
      <c r="D159" s="86" t="s">
        <v>514</v>
      </c>
      <c r="E159" s="189" t="s">
        <v>515</v>
      </c>
      <c r="F159" s="71"/>
      <c r="G159" s="62"/>
      <c r="H159" s="71"/>
      <c r="I159" s="71"/>
      <c r="J159" s="71"/>
      <c r="K159" s="241">
        <f t="shared" si="2"/>
        <v>0</v>
      </c>
    </row>
    <row r="160" spans="3:11" ht="15" customHeight="1" x14ac:dyDescent="0.25">
      <c r="C160" s="65"/>
      <c r="D160" s="86" t="s">
        <v>516</v>
      </c>
      <c r="E160" s="189" t="s">
        <v>517</v>
      </c>
      <c r="F160" s="71"/>
      <c r="G160" s="62"/>
      <c r="H160" s="71"/>
      <c r="I160" s="71"/>
      <c r="J160" s="71"/>
      <c r="K160" s="241">
        <f t="shared" si="2"/>
        <v>0</v>
      </c>
    </row>
    <row r="161" spans="3:11" ht="15" customHeight="1" x14ac:dyDescent="0.25">
      <c r="C161" s="65"/>
      <c r="D161" s="86" t="s">
        <v>518</v>
      </c>
      <c r="E161" s="189" t="s">
        <v>519</v>
      </c>
      <c r="F161" s="71"/>
      <c r="G161" s="62"/>
      <c r="H161" s="71"/>
      <c r="I161" s="71"/>
      <c r="J161" s="71"/>
      <c r="K161" s="241">
        <f t="shared" si="2"/>
        <v>0</v>
      </c>
    </row>
    <row r="162" spans="3:11" ht="15" customHeight="1" x14ac:dyDescent="0.25">
      <c r="C162" s="65"/>
      <c r="D162" s="86" t="s">
        <v>520</v>
      </c>
      <c r="E162" s="189" t="s">
        <v>145</v>
      </c>
      <c r="F162" s="71"/>
      <c r="G162" s="62"/>
      <c r="H162" s="71"/>
      <c r="I162" s="71"/>
      <c r="J162" s="71"/>
      <c r="K162" s="241">
        <f t="shared" si="2"/>
        <v>0</v>
      </c>
    </row>
    <row r="163" spans="3:11" ht="15" customHeight="1" x14ac:dyDescent="0.2">
      <c r="C163" s="65" t="s">
        <v>123</v>
      </c>
      <c r="D163" s="73" t="s">
        <v>521</v>
      </c>
      <c r="E163" s="188" t="s">
        <v>522</v>
      </c>
      <c r="F163" s="75"/>
      <c r="H163" s="75"/>
      <c r="I163" s="75"/>
      <c r="J163" s="75"/>
      <c r="K163" s="241">
        <f t="shared" si="2"/>
        <v>0</v>
      </c>
    </row>
    <row r="164" spans="3:11" ht="15" customHeight="1" x14ac:dyDescent="0.25">
      <c r="C164" s="65" t="s">
        <v>129</v>
      </c>
      <c r="D164" s="73" t="s">
        <v>523</v>
      </c>
      <c r="E164" s="188" t="s">
        <v>524</v>
      </c>
      <c r="F164" s="75"/>
      <c r="G164" s="62"/>
      <c r="H164" s="75"/>
      <c r="I164" s="75"/>
      <c r="J164" s="75"/>
      <c r="K164" s="241">
        <f t="shared" si="2"/>
        <v>0</v>
      </c>
    </row>
    <row r="165" spans="3:11" ht="15" customHeight="1" x14ac:dyDescent="0.25">
      <c r="C165" s="65"/>
      <c r="D165" s="73" t="s">
        <v>525</v>
      </c>
      <c r="E165" s="188" t="s">
        <v>146</v>
      </c>
      <c r="F165" s="67">
        <f>F166+F167+F168</f>
        <v>0</v>
      </c>
      <c r="G165" s="62" t="s">
        <v>1059</v>
      </c>
      <c r="H165" s="67">
        <v>0</v>
      </c>
      <c r="I165" s="67">
        <v>0</v>
      </c>
      <c r="J165" s="67">
        <v>0</v>
      </c>
      <c r="K165" s="241">
        <f t="shared" si="2"/>
        <v>0</v>
      </c>
    </row>
    <row r="166" spans="3:11" ht="15" customHeight="1" x14ac:dyDescent="0.25">
      <c r="C166" s="65"/>
      <c r="D166" s="74" t="s">
        <v>526</v>
      </c>
      <c r="E166" s="189" t="s">
        <v>147</v>
      </c>
      <c r="F166" s="71"/>
      <c r="G166" s="62"/>
      <c r="H166" s="71"/>
      <c r="I166" s="71"/>
      <c r="J166" s="71"/>
      <c r="K166" s="241">
        <f t="shared" si="2"/>
        <v>0</v>
      </c>
    </row>
    <row r="167" spans="3:11" ht="15" customHeight="1" x14ac:dyDescent="0.25">
      <c r="C167" s="65" t="s">
        <v>123</v>
      </c>
      <c r="D167" s="74" t="s">
        <v>527</v>
      </c>
      <c r="E167" s="189" t="s">
        <v>528</v>
      </c>
      <c r="F167" s="71"/>
      <c r="G167" s="62"/>
      <c r="H167" s="71"/>
      <c r="I167" s="71"/>
      <c r="J167" s="71"/>
      <c r="K167" s="241">
        <f t="shared" si="2"/>
        <v>0</v>
      </c>
    </row>
    <row r="168" spans="3:11" ht="15" customHeight="1" x14ac:dyDescent="0.2">
      <c r="C168" s="65" t="s">
        <v>129</v>
      </c>
      <c r="D168" s="74" t="s">
        <v>529</v>
      </c>
      <c r="E168" s="189" t="s">
        <v>530</v>
      </c>
      <c r="F168" s="71"/>
      <c r="H168" s="71"/>
      <c r="I168" s="71"/>
      <c r="J168" s="71"/>
      <c r="K168" s="241">
        <f t="shared" si="2"/>
        <v>0</v>
      </c>
    </row>
    <row r="169" spans="3:11" ht="15" customHeight="1" x14ac:dyDescent="0.25">
      <c r="C169" s="65"/>
      <c r="D169" s="73" t="s">
        <v>531</v>
      </c>
      <c r="E169" s="188" t="s">
        <v>148</v>
      </c>
      <c r="F169" s="67">
        <f>F170+F171+F172+F173+F174+F179</f>
        <v>0</v>
      </c>
      <c r="G169" s="62" t="s">
        <v>1059</v>
      </c>
      <c r="H169" s="67">
        <v>0</v>
      </c>
      <c r="I169" s="67">
        <v>0</v>
      </c>
      <c r="J169" s="67">
        <v>0</v>
      </c>
      <c r="K169" s="241">
        <f t="shared" si="2"/>
        <v>0</v>
      </c>
    </row>
    <row r="170" spans="3:11" ht="15" customHeight="1" x14ac:dyDescent="0.25">
      <c r="C170" s="80" t="s">
        <v>123</v>
      </c>
      <c r="D170" s="74" t="s">
        <v>532</v>
      </c>
      <c r="E170" s="189" t="s">
        <v>533</v>
      </c>
      <c r="F170" s="71"/>
      <c r="G170" s="62"/>
      <c r="H170" s="71"/>
      <c r="I170" s="71"/>
      <c r="J170" s="71"/>
      <c r="K170" s="241">
        <f t="shared" si="2"/>
        <v>0</v>
      </c>
    </row>
    <row r="171" spans="3:11" ht="15" customHeight="1" x14ac:dyDescent="0.25">
      <c r="C171" s="65"/>
      <c r="D171" s="74" t="s">
        <v>534</v>
      </c>
      <c r="E171" s="189" t="s">
        <v>535</v>
      </c>
      <c r="F171" s="71"/>
      <c r="G171" s="62"/>
      <c r="H171" s="71"/>
      <c r="I171" s="71"/>
      <c r="J171" s="71"/>
      <c r="K171" s="241">
        <f t="shared" si="2"/>
        <v>0</v>
      </c>
    </row>
    <row r="172" spans="3:11" ht="15" customHeight="1" x14ac:dyDescent="0.2">
      <c r="C172" s="65" t="s">
        <v>129</v>
      </c>
      <c r="D172" s="74" t="s">
        <v>536</v>
      </c>
      <c r="E172" s="189" t="s">
        <v>537</v>
      </c>
      <c r="F172" s="71"/>
      <c r="H172" s="71"/>
      <c r="I172" s="71"/>
      <c r="J172" s="71"/>
      <c r="K172" s="241">
        <f t="shared" si="2"/>
        <v>0</v>
      </c>
    </row>
    <row r="173" spans="3:11" ht="15" customHeight="1" x14ac:dyDescent="0.25">
      <c r="C173" s="65"/>
      <c r="D173" s="74" t="s">
        <v>538</v>
      </c>
      <c r="E173" s="189" t="s">
        <v>539</v>
      </c>
      <c r="F173" s="71"/>
      <c r="G173" s="62"/>
      <c r="H173" s="71"/>
      <c r="I173" s="71"/>
      <c r="J173" s="71"/>
      <c r="K173" s="241">
        <f t="shared" si="2"/>
        <v>0</v>
      </c>
    </row>
    <row r="174" spans="3:11" ht="15" customHeight="1" x14ac:dyDescent="0.25">
      <c r="C174" s="65"/>
      <c r="D174" s="73" t="s">
        <v>540</v>
      </c>
      <c r="E174" s="188" t="s">
        <v>541</v>
      </c>
      <c r="F174" s="67">
        <f>F175+F176+F177+F178</f>
        <v>0</v>
      </c>
      <c r="G174" s="62" t="s">
        <v>1059</v>
      </c>
      <c r="H174" s="67">
        <v>0</v>
      </c>
      <c r="I174" s="67">
        <v>0</v>
      </c>
      <c r="J174" s="67">
        <v>0</v>
      </c>
      <c r="K174" s="241">
        <f t="shared" si="2"/>
        <v>0</v>
      </c>
    </row>
    <row r="175" spans="3:11" ht="15" customHeight="1" x14ac:dyDescent="0.25">
      <c r="C175" s="65"/>
      <c r="D175" s="78" t="s">
        <v>542</v>
      </c>
      <c r="E175" s="191" t="s">
        <v>543</v>
      </c>
      <c r="F175" s="71"/>
      <c r="G175" s="62"/>
      <c r="H175" s="71"/>
      <c r="I175" s="71"/>
      <c r="J175" s="71"/>
      <c r="K175" s="241">
        <f t="shared" si="2"/>
        <v>0</v>
      </c>
    </row>
    <row r="176" spans="3:11" ht="15" customHeight="1" x14ac:dyDescent="0.25">
      <c r="C176" s="65"/>
      <c r="D176" s="78" t="s">
        <v>544</v>
      </c>
      <c r="E176" s="191" t="s">
        <v>149</v>
      </c>
      <c r="F176" s="71"/>
      <c r="G176" s="62"/>
      <c r="H176" s="71"/>
      <c r="I176" s="71"/>
      <c r="J176" s="71"/>
      <c r="K176" s="241">
        <f t="shared" si="2"/>
        <v>0</v>
      </c>
    </row>
    <row r="177" spans="3:11" ht="15" customHeight="1" x14ac:dyDescent="0.25">
      <c r="C177" s="65"/>
      <c r="D177" s="78" t="s">
        <v>545</v>
      </c>
      <c r="E177" s="191" t="s">
        <v>546</v>
      </c>
      <c r="F177" s="71"/>
      <c r="G177" s="62"/>
      <c r="H177" s="71"/>
      <c r="I177" s="71"/>
      <c r="J177" s="71"/>
      <c r="K177" s="241">
        <f t="shared" si="2"/>
        <v>0</v>
      </c>
    </row>
    <row r="178" spans="3:11" ht="15" customHeight="1" x14ac:dyDescent="0.2">
      <c r="C178" s="65"/>
      <c r="D178" s="72" t="s">
        <v>547</v>
      </c>
      <c r="E178" s="187" t="s">
        <v>548</v>
      </c>
      <c r="F178" s="71"/>
      <c r="H178" s="71"/>
      <c r="I178" s="71"/>
      <c r="J178" s="71"/>
      <c r="K178" s="241">
        <f t="shared" si="2"/>
        <v>0</v>
      </c>
    </row>
    <row r="179" spans="3:11" ht="15" customHeight="1" x14ac:dyDescent="0.25">
      <c r="C179" s="65"/>
      <c r="D179" s="69" t="s">
        <v>549</v>
      </c>
      <c r="E179" s="88" t="s">
        <v>550</v>
      </c>
      <c r="F179" s="75"/>
      <c r="G179" s="62"/>
      <c r="H179" s="75"/>
      <c r="I179" s="75"/>
      <c r="J179" s="75"/>
      <c r="K179" s="241">
        <f t="shared" si="2"/>
        <v>0</v>
      </c>
    </row>
    <row r="180" spans="3:11" ht="15" customHeight="1" x14ac:dyDescent="0.25">
      <c r="C180" s="65"/>
      <c r="D180" s="69" t="s">
        <v>551</v>
      </c>
      <c r="E180" s="88" t="s">
        <v>150</v>
      </c>
      <c r="F180" s="67">
        <f>F181+F182+F183+F184+F185</f>
        <v>0</v>
      </c>
      <c r="G180" s="62" t="s">
        <v>1059</v>
      </c>
      <c r="H180" s="67">
        <v>0</v>
      </c>
      <c r="I180" s="67">
        <v>0</v>
      </c>
      <c r="J180" s="67">
        <v>0</v>
      </c>
      <c r="K180" s="241">
        <f t="shared" si="2"/>
        <v>0</v>
      </c>
    </row>
    <row r="181" spans="3:11" ht="15" customHeight="1" x14ac:dyDescent="0.25">
      <c r="C181" s="65" t="s">
        <v>123</v>
      </c>
      <c r="D181" s="70" t="s">
        <v>552</v>
      </c>
      <c r="E181" s="89" t="s">
        <v>553</v>
      </c>
      <c r="F181" s="71"/>
      <c r="G181" s="62"/>
      <c r="H181" s="71"/>
      <c r="I181" s="71"/>
      <c r="J181" s="71"/>
      <c r="K181" s="241">
        <f t="shared" si="2"/>
        <v>0</v>
      </c>
    </row>
    <row r="182" spans="3:11" ht="15" customHeight="1" x14ac:dyDescent="0.25">
      <c r="C182" s="80"/>
      <c r="D182" s="70" t="s">
        <v>554</v>
      </c>
      <c r="E182" s="89" t="s">
        <v>555</v>
      </c>
      <c r="F182" s="71"/>
      <c r="G182" s="62"/>
      <c r="H182" s="71"/>
      <c r="I182" s="71"/>
      <c r="J182" s="71"/>
      <c r="K182" s="241">
        <f t="shared" si="2"/>
        <v>0</v>
      </c>
    </row>
    <row r="183" spans="3:11" ht="15" customHeight="1" x14ac:dyDescent="0.2">
      <c r="C183" s="80" t="s">
        <v>130</v>
      </c>
      <c r="D183" s="70" t="s">
        <v>556</v>
      </c>
      <c r="E183" s="89" t="s">
        <v>557</v>
      </c>
      <c r="F183" s="71"/>
      <c r="H183" s="71"/>
      <c r="I183" s="71"/>
      <c r="J183" s="71"/>
      <c r="K183" s="241">
        <f t="shared" si="2"/>
        <v>0</v>
      </c>
    </row>
    <row r="184" spans="3:11" ht="15" customHeight="1" x14ac:dyDescent="0.25">
      <c r="C184" s="80"/>
      <c r="D184" s="70" t="s">
        <v>558</v>
      </c>
      <c r="E184" s="89" t="s">
        <v>559</v>
      </c>
      <c r="F184" s="71"/>
      <c r="G184" s="62"/>
      <c r="H184" s="71"/>
      <c r="I184" s="71"/>
      <c r="J184" s="71"/>
      <c r="K184" s="241">
        <f t="shared" si="2"/>
        <v>0</v>
      </c>
    </row>
    <row r="185" spans="3:11" ht="15" customHeight="1" x14ac:dyDescent="0.25">
      <c r="C185" s="80"/>
      <c r="D185" s="70" t="s">
        <v>560</v>
      </c>
      <c r="E185" s="89" t="s">
        <v>561</v>
      </c>
      <c r="F185" s="71"/>
      <c r="G185" s="62"/>
      <c r="H185" s="71"/>
      <c r="I185" s="71"/>
      <c r="J185" s="71"/>
      <c r="K185" s="241">
        <f t="shared" si="2"/>
        <v>0</v>
      </c>
    </row>
    <row r="186" spans="3:11" ht="15" customHeight="1" x14ac:dyDescent="0.25">
      <c r="C186" s="80"/>
      <c r="D186" s="69" t="s">
        <v>562</v>
      </c>
      <c r="E186" s="88" t="s">
        <v>563</v>
      </c>
      <c r="F186" s="67">
        <f>F187+F188+F189+F190</f>
        <v>0</v>
      </c>
      <c r="G186" s="62" t="s">
        <v>1059</v>
      </c>
      <c r="H186" s="67">
        <v>0</v>
      </c>
      <c r="I186" s="67">
        <v>0</v>
      </c>
      <c r="J186" s="67">
        <v>0</v>
      </c>
      <c r="K186" s="241">
        <f t="shared" si="2"/>
        <v>0</v>
      </c>
    </row>
    <row r="187" spans="3:11" ht="15" customHeight="1" x14ac:dyDescent="0.25">
      <c r="C187" s="80" t="s">
        <v>123</v>
      </c>
      <c r="D187" s="70" t="s">
        <v>564</v>
      </c>
      <c r="E187" s="89" t="s">
        <v>565</v>
      </c>
      <c r="F187" s="71"/>
      <c r="G187" s="62"/>
      <c r="H187" s="71"/>
      <c r="I187" s="71"/>
      <c r="J187" s="71"/>
      <c r="K187" s="241">
        <f t="shared" si="2"/>
        <v>0</v>
      </c>
    </row>
    <row r="188" spans="3:11" ht="15" customHeight="1" x14ac:dyDescent="0.25">
      <c r="C188" s="80"/>
      <c r="D188" s="70" t="s">
        <v>566</v>
      </c>
      <c r="E188" s="89" t="s">
        <v>567</v>
      </c>
      <c r="F188" s="71"/>
      <c r="G188" s="62"/>
      <c r="H188" s="71"/>
      <c r="I188" s="71"/>
      <c r="J188" s="71"/>
      <c r="K188" s="241">
        <f t="shared" si="2"/>
        <v>0</v>
      </c>
    </row>
    <row r="189" spans="3:11" ht="15" customHeight="1" x14ac:dyDescent="0.2">
      <c r="C189" s="80" t="s">
        <v>129</v>
      </c>
      <c r="D189" s="70" t="s">
        <v>568</v>
      </c>
      <c r="E189" s="89" t="s">
        <v>569</v>
      </c>
      <c r="F189" s="71"/>
      <c r="H189" s="71"/>
      <c r="I189" s="71"/>
      <c r="J189" s="71"/>
      <c r="K189" s="241">
        <f t="shared" si="2"/>
        <v>0</v>
      </c>
    </row>
    <row r="190" spans="3:11" ht="15" customHeight="1" x14ac:dyDescent="0.25">
      <c r="C190" s="80"/>
      <c r="D190" s="70" t="s">
        <v>570</v>
      </c>
      <c r="E190" s="89" t="s">
        <v>571</v>
      </c>
      <c r="F190" s="71"/>
      <c r="G190" s="62"/>
      <c r="H190" s="71"/>
      <c r="I190" s="71"/>
      <c r="J190" s="71"/>
      <c r="K190" s="241">
        <f t="shared" si="2"/>
        <v>0</v>
      </c>
    </row>
    <row r="191" spans="3:11" ht="15" customHeight="1" x14ac:dyDescent="0.25">
      <c r="C191" s="80"/>
      <c r="D191" s="69" t="s">
        <v>572</v>
      </c>
      <c r="E191" s="88" t="s">
        <v>573</v>
      </c>
      <c r="F191" s="67">
        <f>F192+F193+F194+F195</f>
        <v>0</v>
      </c>
      <c r="G191" s="62" t="s">
        <v>1059</v>
      </c>
      <c r="H191" s="67">
        <v>0</v>
      </c>
      <c r="I191" s="67">
        <v>0</v>
      </c>
      <c r="J191" s="67">
        <v>0</v>
      </c>
      <c r="K191" s="241">
        <f t="shared" ref="K191:K254" si="3">F191-J191</f>
        <v>0</v>
      </c>
    </row>
    <row r="192" spans="3:11" ht="15" customHeight="1" x14ac:dyDescent="0.25">
      <c r="C192" s="80" t="s">
        <v>123</v>
      </c>
      <c r="D192" s="70" t="s">
        <v>574</v>
      </c>
      <c r="E192" s="89" t="s">
        <v>575</v>
      </c>
      <c r="F192" s="71"/>
      <c r="G192" s="62"/>
      <c r="H192" s="71"/>
      <c r="I192" s="71"/>
      <c r="J192" s="71"/>
      <c r="K192" s="241">
        <f t="shared" si="3"/>
        <v>0</v>
      </c>
    </row>
    <row r="193" spans="3:11" ht="15" customHeight="1" x14ac:dyDescent="0.25">
      <c r="C193" s="80"/>
      <c r="D193" s="70" t="s">
        <v>576</v>
      </c>
      <c r="E193" s="89" t="s">
        <v>577</v>
      </c>
      <c r="F193" s="71"/>
      <c r="G193" s="62"/>
      <c r="H193" s="71"/>
      <c r="I193" s="71"/>
      <c r="J193" s="71"/>
      <c r="K193" s="241">
        <f t="shared" si="3"/>
        <v>0</v>
      </c>
    </row>
    <row r="194" spans="3:11" ht="15" customHeight="1" x14ac:dyDescent="0.25">
      <c r="C194" s="80" t="s">
        <v>129</v>
      </c>
      <c r="D194" s="70" t="s">
        <v>578</v>
      </c>
      <c r="E194" s="89" t="s">
        <v>579</v>
      </c>
      <c r="F194" s="71"/>
      <c r="G194" s="62"/>
      <c r="H194" s="71"/>
      <c r="I194" s="71"/>
      <c r="J194" s="71"/>
      <c r="K194" s="241">
        <f t="shared" si="3"/>
        <v>0</v>
      </c>
    </row>
    <row r="195" spans="3:11" ht="15" customHeight="1" x14ac:dyDescent="0.2">
      <c r="C195" s="80"/>
      <c r="D195" s="70" t="s">
        <v>580</v>
      </c>
      <c r="E195" s="89" t="s">
        <v>581</v>
      </c>
      <c r="F195" s="71"/>
      <c r="H195" s="71"/>
      <c r="I195" s="71"/>
      <c r="J195" s="71"/>
      <c r="K195" s="241">
        <f t="shared" si="3"/>
        <v>0</v>
      </c>
    </row>
    <row r="196" spans="3:11" ht="15" customHeight="1" x14ac:dyDescent="0.25">
      <c r="C196" s="80"/>
      <c r="D196" s="69" t="s">
        <v>582</v>
      </c>
      <c r="E196" s="88" t="s">
        <v>583</v>
      </c>
      <c r="F196" s="67">
        <f>F197+F198+F199+F200+F205</f>
        <v>0</v>
      </c>
      <c r="G196" s="62" t="s">
        <v>1059</v>
      </c>
      <c r="H196" s="67">
        <v>0</v>
      </c>
      <c r="I196" s="67">
        <v>0</v>
      </c>
      <c r="J196" s="67">
        <v>0</v>
      </c>
      <c r="K196" s="241">
        <f t="shared" si="3"/>
        <v>0</v>
      </c>
    </row>
    <row r="197" spans="3:11" ht="15" customHeight="1" x14ac:dyDescent="0.25">
      <c r="C197" s="80" t="s">
        <v>123</v>
      </c>
      <c r="D197" s="70" t="s">
        <v>584</v>
      </c>
      <c r="E197" s="89" t="s">
        <v>585</v>
      </c>
      <c r="F197" s="71"/>
      <c r="G197" s="62"/>
      <c r="H197" s="71"/>
      <c r="I197" s="71"/>
      <c r="J197" s="71"/>
      <c r="K197" s="241">
        <f t="shared" si="3"/>
        <v>0</v>
      </c>
    </row>
    <row r="198" spans="3:11" ht="15" customHeight="1" x14ac:dyDescent="0.25">
      <c r="C198" s="80"/>
      <c r="D198" s="70" t="s">
        <v>586</v>
      </c>
      <c r="E198" s="89" t="s">
        <v>587</v>
      </c>
      <c r="F198" s="71"/>
      <c r="G198" s="62"/>
      <c r="H198" s="71"/>
      <c r="I198" s="71"/>
      <c r="J198" s="71"/>
      <c r="K198" s="241">
        <f t="shared" si="3"/>
        <v>0</v>
      </c>
    </row>
    <row r="199" spans="3:11" ht="15" customHeight="1" x14ac:dyDescent="0.25">
      <c r="C199" s="80" t="s">
        <v>129</v>
      </c>
      <c r="D199" s="70" t="s">
        <v>588</v>
      </c>
      <c r="E199" s="89" t="s">
        <v>589</v>
      </c>
      <c r="F199" s="71"/>
      <c r="G199" s="62"/>
      <c r="H199" s="71"/>
      <c r="I199" s="71"/>
      <c r="J199" s="71"/>
      <c r="K199" s="241">
        <f t="shared" si="3"/>
        <v>0</v>
      </c>
    </row>
    <row r="200" spans="3:11" ht="15" customHeight="1" x14ac:dyDescent="0.2">
      <c r="C200" s="80"/>
      <c r="D200" s="69" t="s">
        <v>590</v>
      </c>
      <c r="E200" s="88" t="s">
        <v>591</v>
      </c>
      <c r="F200" s="67">
        <f>F201+F202+F203+F204</f>
        <v>0</v>
      </c>
      <c r="G200" s="7" t="s">
        <v>1059</v>
      </c>
      <c r="H200" s="67">
        <v>0</v>
      </c>
      <c r="I200" s="67">
        <v>0</v>
      </c>
      <c r="J200" s="67">
        <v>0</v>
      </c>
      <c r="K200" s="241">
        <f t="shared" si="3"/>
        <v>0</v>
      </c>
    </row>
    <row r="201" spans="3:11" ht="15" customHeight="1" x14ac:dyDescent="0.25">
      <c r="C201" s="80"/>
      <c r="D201" s="70" t="s">
        <v>592</v>
      </c>
      <c r="E201" s="89" t="s">
        <v>593</v>
      </c>
      <c r="F201" s="71"/>
      <c r="G201" s="62"/>
      <c r="H201" s="71"/>
      <c r="I201" s="71"/>
      <c r="J201" s="71"/>
      <c r="K201" s="241">
        <f t="shared" si="3"/>
        <v>0</v>
      </c>
    </row>
    <row r="202" spans="3:11" ht="15" customHeight="1" x14ac:dyDescent="0.25">
      <c r="C202" s="80"/>
      <c r="D202" s="70" t="s">
        <v>594</v>
      </c>
      <c r="E202" s="89" t="s">
        <v>595</v>
      </c>
      <c r="F202" s="71"/>
      <c r="G202" s="62"/>
      <c r="H202" s="71"/>
      <c r="I202" s="71"/>
      <c r="J202" s="71"/>
      <c r="K202" s="241">
        <f t="shared" si="3"/>
        <v>0</v>
      </c>
    </row>
    <row r="203" spans="3:11" ht="15" customHeight="1" x14ac:dyDescent="0.25">
      <c r="C203" s="80"/>
      <c r="D203" s="70" t="s">
        <v>596</v>
      </c>
      <c r="E203" s="89" t="s">
        <v>597</v>
      </c>
      <c r="F203" s="71"/>
      <c r="G203" s="62"/>
      <c r="H203" s="71"/>
      <c r="I203" s="71"/>
      <c r="J203" s="71"/>
      <c r="K203" s="241">
        <f t="shared" si="3"/>
        <v>0</v>
      </c>
    </row>
    <row r="204" spans="3:11" ht="15" customHeight="1" x14ac:dyDescent="0.25">
      <c r="C204" s="80"/>
      <c r="D204" s="70" t="s">
        <v>598</v>
      </c>
      <c r="E204" s="89" t="s">
        <v>599</v>
      </c>
      <c r="F204" s="71"/>
      <c r="G204" s="62"/>
      <c r="H204" s="71"/>
      <c r="I204" s="71"/>
      <c r="J204" s="71"/>
      <c r="K204" s="241">
        <f t="shared" si="3"/>
        <v>0</v>
      </c>
    </row>
    <row r="205" spans="3:11" ht="15" customHeight="1" x14ac:dyDescent="0.25">
      <c r="C205" s="80"/>
      <c r="D205" s="70" t="s">
        <v>600</v>
      </c>
      <c r="E205" s="89" t="s">
        <v>601</v>
      </c>
      <c r="F205" s="71"/>
      <c r="G205" s="62"/>
      <c r="H205" s="71"/>
      <c r="I205" s="71"/>
      <c r="J205" s="71"/>
      <c r="K205" s="241">
        <f t="shared" si="3"/>
        <v>0</v>
      </c>
    </row>
    <row r="206" spans="3:11" ht="15" customHeight="1" x14ac:dyDescent="0.2">
      <c r="C206" s="80"/>
      <c r="D206" s="69" t="s">
        <v>602</v>
      </c>
      <c r="E206" s="88" t="s">
        <v>603</v>
      </c>
      <c r="F206" s="67">
        <f>F207+F208+F209+F210+F211</f>
        <v>0</v>
      </c>
      <c r="G206" s="7" t="s">
        <v>1059</v>
      </c>
      <c r="H206" s="67">
        <v>0</v>
      </c>
      <c r="I206" s="67">
        <v>0</v>
      </c>
      <c r="J206" s="67">
        <v>0</v>
      </c>
      <c r="K206" s="241">
        <f t="shared" si="3"/>
        <v>0</v>
      </c>
    </row>
    <row r="207" spans="3:11" ht="15" customHeight="1" x14ac:dyDescent="0.25">
      <c r="C207" s="80" t="s">
        <v>123</v>
      </c>
      <c r="D207" s="70" t="s">
        <v>604</v>
      </c>
      <c r="E207" s="89" t="s">
        <v>605</v>
      </c>
      <c r="F207" s="71"/>
      <c r="G207" s="62"/>
      <c r="H207" s="71"/>
      <c r="I207" s="71"/>
      <c r="J207" s="71"/>
      <c r="K207" s="241">
        <f t="shared" si="3"/>
        <v>0</v>
      </c>
    </row>
    <row r="208" spans="3:11" ht="15" customHeight="1" x14ac:dyDescent="0.25">
      <c r="C208" s="80"/>
      <c r="D208" s="70" t="s">
        <v>606</v>
      </c>
      <c r="E208" s="89" t="s">
        <v>151</v>
      </c>
      <c r="F208" s="71"/>
      <c r="G208" s="62"/>
      <c r="H208" s="71"/>
      <c r="I208" s="71"/>
      <c r="J208" s="71"/>
      <c r="K208" s="241">
        <f t="shared" si="3"/>
        <v>0</v>
      </c>
    </row>
    <row r="209" spans="3:11" ht="15" customHeight="1" x14ac:dyDescent="0.25">
      <c r="C209" s="80" t="s">
        <v>130</v>
      </c>
      <c r="D209" s="70" t="s">
        <v>607</v>
      </c>
      <c r="E209" s="89" t="s">
        <v>608</v>
      </c>
      <c r="F209" s="71"/>
      <c r="G209" s="62"/>
      <c r="H209" s="71"/>
      <c r="I209" s="71"/>
      <c r="J209" s="71"/>
      <c r="K209" s="241">
        <f t="shared" si="3"/>
        <v>0</v>
      </c>
    </row>
    <row r="210" spans="3:11" ht="15" customHeight="1" x14ac:dyDescent="0.25">
      <c r="C210" s="80"/>
      <c r="D210" s="70" t="s">
        <v>609</v>
      </c>
      <c r="E210" s="89" t="s">
        <v>610</v>
      </c>
      <c r="F210" s="71"/>
      <c r="G210" s="62"/>
      <c r="H210" s="71"/>
      <c r="I210" s="71"/>
      <c r="J210" s="71"/>
      <c r="K210" s="241">
        <f t="shared" si="3"/>
        <v>0</v>
      </c>
    </row>
    <row r="211" spans="3:11" ht="15" customHeight="1" x14ac:dyDescent="0.25">
      <c r="C211" s="80"/>
      <c r="D211" s="70" t="s">
        <v>611</v>
      </c>
      <c r="E211" s="89" t="s">
        <v>612</v>
      </c>
      <c r="F211" s="71"/>
      <c r="G211" s="62"/>
      <c r="H211" s="71"/>
      <c r="I211" s="71"/>
      <c r="J211" s="71"/>
      <c r="K211" s="241">
        <f t="shared" si="3"/>
        <v>0</v>
      </c>
    </row>
    <row r="212" spans="3:11" ht="15" customHeight="1" x14ac:dyDescent="0.25">
      <c r="C212" s="80"/>
      <c r="D212" s="69" t="s">
        <v>613</v>
      </c>
      <c r="E212" s="88" t="s">
        <v>614</v>
      </c>
      <c r="F212" s="67">
        <f>F213+F214+F215+F216+F217+F218</f>
        <v>0</v>
      </c>
      <c r="G212" s="62" t="s">
        <v>1059</v>
      </c>
      <c r="H212" s="67">
        <v>0</v>
      </c>
      <c r="I212" s="67">
        <v>0</v>
      </c>
      <c r="J212" s="67">
        <v>0</v>
      </c>
      <c r="K212" s="241">
        <f t="shared" si="3"/>
        <v>0</v>
      </c>
    </row>
    <row r="213" spans="3:11" ht="15" customHeight="1" x14ac:dyDescent="0.25">
      <c r="C213" s="80" t="s">
        <v>123</v>
      </c>
      <c r="D213" s="70" t="s">
        <v>615</v>
      </c>
      <c r="E213" s="89" t="s">
        <v>616</v>
      </c>
      <c r="F213" s="71"/>
      <c r="G213" s="62"/>
      <c r="H213" s="71"/>
      <c r="I213" s="71"/>
      <c r="J213" s="71"/>
      <c r="K213" s="241">
        <f t="shared" si="3"/>
        <v>0</v>
      </c>
    </row>
    <row r="214" spans="3:11" ht="15" customHeight="1" x14ac:dyDescent="0.2">
      <c r="C214" s="80"/>
      <c r="D214" s="70" t="s">
        <v>617</v>
      </c>
      <c r="E214" s="89" t="s">
        <v>152</v>
      </c>
      <c r="F214" s="71"/>
      <c r="H214" s="71"/>
      <c r="I214" s="71"/>
      <c r="J214" s="71"/>
      <c r="K214" s="241">
        <f t="shared" si="3"/>
        <v>0</v>
      </c>
    </row>
    <row r="215" spans="3:11" ht="15" customHeight="1" x14ac:dyDescent="0.25">
      <c r="C215" s="80" t="s">
        <v>129</v>
      </c>
      <c r="D215" s="70" t="s">
        <v>618</v>
      </c>
      <c r="E215" s="89" t="s">
        <v>619</v>
      </c>
      <c r="F215" s="71"/>
      <c r="G215" s="62"/>
      <c r="H215" s="71"/>
      <c r="I215" s="71"/>
      <c r="J215" s="71"/>
      <c r="K215" s="241">
        <f t="shared" si="3"/>
        <v>0</v>
      </c>
    </row>
    <row r="216" spans="3:11" ht="15" customHeight="1" x14ac:dyDescent="0.25">
      <c r="C216" s="80"/>
      <c r="D216" s="70" t="s">
        <v>620</v>
      </c>
      <c r="E216" s="89" t="s">
        <v>621</v>
      </c>
      <c r="F216" s="71"/>
      <c r="G216" s="62"/>
      <c r="H216" s="71"/>
      <c r="I216" s="71"/>
      <c r="J216" s="71"/>
      <c r="K216" s="241">
        <f t="shared" si="3"/>
        <v>0</v>
      </c>
    </row>
    <row r="217" spans="3:11" ht="15" customHeight="1" x14ac:dyDescent="0.2">
      <c r="C217" s="80"/>
      <c r="D217" s="70" t="s">
        <v>622</v>
      </c>
      <c r="E217" s="89" t="s">
        <v>623</v>
      </c>
      <c r="F217" s="71"/>
      <c r="H217" s="71"/>
      <c r="I217" s="71"/>
      <c r="J217" s="71"/>
      <c r="K217" s="241">
        <f t="shared" si="3"/>
        <v>0</v>
      </c>
    </row>
    <row r="218" spans="3:11" ht="15" customHeight="1" x14ac:dyDescent="0.25">
      <c r="C218" s="80"/>
      <c r="D218" s="70" t="s">
        <v>624</v>
      </c>
      <c r="E218" s="89" t="s">
        <v>625</v>
      </c>
      <c r="F218" s="71"/>
      <c r="G218" s="62"/>
      <c r="H218" s="71"/>
      <c r="I218" s="71"/>
      <c r="J218" s="71"/>
      <c r="K218" s="241">
        <f t="shared" si="3"/>
        <v>0</v>
      </c>
    </row>
    <row r="219" spans="3:11" ht="15" customHeight="1" x14ac:dyDescent="0.25">
      <c r="C219" s="80"/>
      <c r="D219" s="69" t="s">
        <v>626</v>
      </c>
      <c r="E219" s="88" t="s">
        <v>627</v>
      </c>
      <c r="F219" s="67">
        <f>F220+F221+F222+F223+F224</f>
        <v>0</v>
      </c>
      <c r="G219" s="62" t="s">
        <v>1059</v>
      </c>
      <c r="H219" s="67">
        <v>0</v>
      </c>
      <c r="I219" s="67">
        <v>0</v>
      </c>
      <c r="J219" s="67">
        <v>0</v>
      </c>
      <c r="K219" s="241">
        <f t="shared" si="3"/>
        <v>0</v>
      </c>
    </row>
    <row r="220" spans="3:11" ht="15" customHeight="1" x14ac:dyDescent="0.25">
      <c r="C220" s="80" t="s">
        <v>123</v>
      </c>
      <c r="D220" s="70" t="s">
        <v>628</v>
      </c>
      <c r="E220" s="89" t="s">
        <v>629</v>
      </c>
      <c r="F220" s="71"/>
      <c r="G220" s="62"/>
      <c r="H220" s="71"/>
      <c r="I220" s="71"/>
      <c r="J220" s="71"/>
      <c r="K220" s="241">
        <f t="shared" si="3"/>
        <v>0</v>
      </c>
    </row>
    <row r="221" spans="3:11" ht="15" customHeight="1" x14ac:dyDescent="0.25">
      <c r="C221" s="80"/>
      <c r="D221" s="70" t="s">
        <v>630</v>
      </c>
      <c r="E221" s="89" t="s">
        <v>153</v>
      </c>
      <c r="F221" s="71"/>
      <c r="G221" s="62"/>
      <c r="H221" s="71"/>
      <c r="I221" s="71"/>
      <c r="J221" s="71"/>
      <c r="K221" s="241">
        <f t="shared" si="3"/>
        <v>0</v>
      </c>
    </row>
    <row r="222" spans="3:11" ht="15" customHeight="1" x14ac:dyDescent="0.25">
      <c r="C222" s="80" t="s">
        <v>129</v>
      </c>
      <c r="D222" s="70" t="s">
        <v>631</v>
      </c>
      <c r="E222" s="89" t="s">
        <v>632</v>
      </c>
      <c r="F222" s="71"/>
      <c r="G222" s="62"/>
      <c r="H222" s="71"/>
      <c r="I222" s="71"/>
      <c r="J222" s="71"/>
      <c r="K222" s="241">
        <f t="shared" si="3"/>
        <v>0</v>
      </c>
    </row>
    <row r="223" spans="3:11" ht="15" customHeight="1" x14ac:dyDescent="0.2">
      <c r="C223" s="80"/>
      <c r="D223" s="70" t="s">
        <v>633</v>
      </c>
      <c r="E223" s="89" t="s">
        <v>154</v>
      </c>
      <c r="F223" s="71"/>
      <c r="H223" s="71"/>
      <c r="I223" s="71"/>
      <c r="J223" s="71"/>
      <c r="K223" s="241">
        <f t="shared" si="3"/>
        <v>0</v>
      </c>
    </row>
    <row r="224" spans="3:11" ht="15" customHeight="1" x14ac:dyDescent="0.25">
      <c r="C224" s="80"/>
      <c r="D224" s="70" t="s">
        <v>634</v>
      </c>
      <c r="E224" s="89" t="s">
        <v>635</v>
      </c>
      <c r="F224" s="71"/>
      <c r="G224" s="62"/>
      <c r="H224" s="71"/>
      <c r="I224" s="71"/>
      <c r="J224" s="71"/>
      <c r="K224" s="241">
        <f t="shared" si="3"/>
        <v>0</v>
      </c>
    </row>
    <row r="225" spans="3:11" ht="15" customHeight="1" x14ac:dyDescent="0.25">
      <c r="C225" s="80"/>
      <c r="D225" s="69" t="s">
        <v>636</v>
      </c>
      <c r="E225" s="88" t="s">
        <v>637</v>
      </c>
      <c r="F225" s="67">
        <f>F226+F227+F228+F229</f>
        <v>0</v>
      </c>
      <c r="G225" s="62" t="s">
        <v>1059</v>
      </c>
      <c r="H225" s="67">
        <v>0</v>
      </c>
      <c r="I225" s="67">
        <v>0</v>
      </c>
      <c r="J225" s="67">
        <v>0</v>
      </c>
      <c r="K225" s="241">
        <f t="shared" si="3"/>
        <v>0</v>
      </c>
    </row>
    <row r="226" spans="3:11" ht="15" customHeight="1" x14ac:dyDescent="0.25">
      <c r="C226" s="80" t="s">
        <v>123</v>
      </c>
      <c r="D226" s="70" t="s">
        <v>638</v>
      </c>
      <c r="E226" s="89" t="s">
        <v>639</v>
      </c>
      <c r="F226" s="71"/>
      <c r="G226" s="62"/>
      <c r="H226" s="71"/>
      <c r="I226" s="71"/>
      <c r="J226" s="71"/>
      <c r="K226" s="241">
        <f t="shared" si="3"/>
        <v>0</v>
      </c>
    </row>
    <row r="227" spans="3:11" ht="15" customHeight="1" x14ac:dyDescent="0.2">
      <c r="C227" s="80"/>
      <c r="D227" s="70" t="s">
        <v>640</v>
      </c>
      <c r="E227" s="89" t="s">
        <v>641</v>
      </c>
      <c r="F227" s="71"/>
      <c r="H227" s="71"/>
      <c r="I227" s="71"/>
      <c r="J227" s="71"/>
      <c r="K227" s="241">
        <f t="shared" si="3"/>
        <v>0</v>
      </c>
    </row>
    <row r="228" spans="3:11" ht="15" customHeight="1" x14ac:dyDescent="0.25">
      <c r="C228" s="80" t="s">
        <v>129</v>
      </c>
      <c r="D228" s="70" t="s">
        <v>642</v>
      </c>
      <c r="E228" s="89" t="s">
        <v>643</v>
      </c>
      <c r="F228" s="71"/>
      <c r="G228" s="62"/>
      <c r="H228" s="71"/>
      <c r="I228" s="71"/>
      <c r="J228" s="71"/>
      <c r="K228" s="241">
        <f t="shared" si="3"/>
        <v>0</v>
      </c>
    </row>
    <row r="229" spans="3:11" ht="15" customHeight="1" x14ac:dyDescent="0.25">
      <c r="C229" s="80"/>
      <c r="D229" s="70" t="s">
        <v>644</v>
      </c>
      <c r="E229" s="89" t="s">
        <v>645</v>
      </c>
      <c r="F229" s="71"/>
      <c r="G229" s="62"/>
      <c r="H229" s="71"/>
      <c r="I229" s="71"/>
      <c r="J229" s="71"/>
      <c r="K229" s="241">
        <f t="shared" si="3"/>
        <v>0</v>
      </c>
    </row>
    <row r="230" spans="3:11" ht="15" customHeight="1" x14ac:dyDescent="0.25">
      <c r="C230" s="80"/>
      <c r="D230" s="69" t="s">
        <v>646</v>
      </c>
      <c r="E230" s="88" t="s">
        <v>647</v>
      </c>
      <c r="F230" s="67">
        <f>F231+F232+F233+F234+F235</f>
        <v>492.44</v>
      </c>
      <c r="G230" s="62" t="s">
        <v>1059</v>
      </c>
      <c r="H230" s="67">
        <v>1715.39</v>
      </c>
      <c r="I230" s="67">
        <v>0</v>
      </c>
      <c r="J230" s="67">
        <v>0</v>
      </c>
      <c r="K230" s="241">
        <f t="shared" si="3"/>
        <v>492.44</v>
      </c>
    </row>
    <row r="231" spans="3:11" ht="15" customHeight="1" x14ac:dyDescent="0.25">
      <c r="C231" s="80" t="s">
        <v>123</v>
      </c>
      <c r="D231" s="70" t="s">
        <v>648</v>
      </c>
      <c r="E231" s="89" t="s">
        <v>649</v>
      </c>
      <c r="F231" s="71"/>
      <c r="G231" s="62"/>
      <c r="H231" s="71"/>
      <c r="I231" s="71"/>
      <c r="J231" s="71"/>
      <c r="K231" s="241">
        <f t="shared" si="3"/>
        <v>0</v>
      </c>
    </row>
    <row r="232" spans="3:11" ht="15" customHeight="1" x14ac:dyDescent="0.25">
      <c r="C232" s="80"/>
      <c r="D232" s="70" t="s">
        <v>650</v>
      </c>
      <c r="E232" s="89" t="s">
        <v>651</v>
      </c>
      <c r="F232" s="71"/>
      <c r="G232" s="62"/>
      <c r="H232" s="71"/>
      <c r="I232" s="71"/>
      <c r="J232" s="71"/>
      <c r="K232" s="241">
        <f t="shared" si="3"/>
        <v>0</v>
      </c>
    </row>
    <row r="233" spans="3:11" ht="15" customHeight="1" x14ac:dyDescent="0.2">
      <c r="C233" s="80" t="s">
        <v>130</v>
      </c>
      <c r="D233" s="70" t="s">
        <v>652</v>
      </c>
      <c r="E233" s="89" t="s">
        <v>653</v>
      </c>
      <c r="F233" s="71">
        <f>'Bilancio_di_Verifica '!J152</f>
        <v>492.44</v>
      </c>
      <c r="H233" s="71">
        <v>1715.39</v>
      </c>
      <c r="I233" s="71"/>
      <c r="J233" s="71"/>
      <c r="K233" s="241">
        <f t="shared" si="3"/>
        <v>492.44</v>
      </c>
    </row>
    <row r="234" spans="3:11" ht="15" customHeight="1" x14ac:dyDescent="0.2">
      <c r="C234" s="80"/>
      <c r="D234" s="70" t="s">
        <v>654</v>
      </c>
      <c r="E234" s="89" t="s">
        <v>655</v>
      </c>
      <c r="F234" s="71"/>
      <c r="H234" s="71"/>
      <c r="I234" s="71"/>
      <c r="J234" s="71"/>
      <c r="K234" s="241">
        <f t="shared" si="3"/>
        <v>0</v>
      </c>
    </row>
    <row r="235" spans="3:11" ht="15" customHeight="1" x14ac:dyDescent="0.25">
      <c r="C235" s="80"/>
      <c r="D235" s="70" t="s">
        <v>656</v>
      </c>
      <c r="E235" s="89" t="s">
        <v>657</v>
      </c>
      <c r="F235" s="71"/>
      <c r="G235" s="62"/>
      <c r="H235" s="71"/>
      <c r="I235" s="71"/>
      <c r="J235" s="71"/>
      <c r="K235" s="241">
        <f t="shared" si="3"/>
        <v>0</v>
      </c>
    </row>
    <row r="236" spans="3:11" ht="15" customHeight="1" x14ac:dyDescent="0.25">
      <c r="C236" s="80"/>
      <c r="D236" s="69" t="s">
        <v>658</v>
      </c>
      <c r="E236" s="88" t="s">
        <v>659</v>
      </c>
      <c r="F236" s="67">
        <f>F237+F238+F239+F240+F241+F242+F243</f>
        <v>1518053.2999999998</v>
      </c>
      <c r="G236" s="62" t="s">
        <v>1059</v>
      </c>
      <c r="H236" s="67">
        <v>1731893.72</v>
      </c>
      <c r="I236" s="67">
        <f>I237+I238+I239+I240+I241+I242+I243</f>
        <v>2094850</v>
      </c>
      <c r="J236" s="67">
        <v>1668982.9536363638</v>
      </c>
      <c r="K236" s="242">
        <f t="shared" si="3"/>
        <v>-150929.65363636403</v>
      </c>
    </row>
    <row r="237" spans="3:11" ht="15" customHeight="1" x14ac:dyDescent="0.25">
      <c r="C237" s="80"/>
      <c r="D237" s="70" t="s">
        <v>660</v>
      </c>
      <c r="E237" s="89" t="s">
        <v>661</v>
      </c>
      <c r="F237" s="71">
        <f>'Bilancio_di_Verifica '!J219</f>
        <v>1908.4</v>
      </c>
      <c r="G237" s="62"/>
      <c r="H237" s="71">
        <v>992.1</v>
      </c>
      <c r="I237" s="71">
        <v>3850</v>
      </c>
      <c r="J237" s="71">
        <v>0</v>
      </c>
      <c r="K237" s="241">
        <f t="shared" si="3"/>
        <v>1908.4</v>
      </c>
    </row>
    <row r="238" spans="3:11" ht="15" customHeight="1" x14ac:dyDescent="0.25">
      <c r="C238" s="80"/>
      <c r="D238" s="70" t="s">
        <v>662</v>
      </c>
      <c r="E238" s="89" t="s">
        <v>663</v>
      </c>
      <c r="F238" s="71">
        <f>'Bilancio_di_Verifica '!J220+'Bilancio_di_Verifica '!J221+'Bilancio_di_Verifica '!J224+'Bilancio_di_Verifica '!J225</f>
        <v>1405890.15</v>
      </c>
      <c r="G238" s="62"/>
      <c r="H238" s="71">
        <v>1512733.8599999999</v>
      </c>
      <c r="I238" s="71">
        <v>1743000</v>
      </c>
      <c r="J238" s="71">
        <v>1522343.4636363639</v>
      </c>
      <c r="K238" s="241">
        <f t="shared" si="3"/>
        <v>-116453.31363636395</v>
      </c>
    </row>
    <row r="239" spans="3:11" ht="15" customHeight="1" x14ac:dyDescent="0.25">
      <c r="C239" s="80"/>
      <c r="D239" s="70" t="s">
        <v>664</v>
      </c>
      <c r="E239" s="89" t="s">
        <v>665</v>
      </c>
      <c r="F239" s="71"/>
      <c r="G239" s="62"/>
      <c r="H239" s="71">
        <v>0</v>
      </c>
      <c r="I239" s="71"/>
      <c r="J239" s="71"/>
      <c r="K239" s="241">
        <f t="shared" si="3"/>
        <v>0</v>
      </c>
    </row>
    <row r="240" spans="3:11" ht="15" customHeight="1" x14ac:dyDescent="0.25">
      <c r="C240" s="80"/>
      <c r="D240" s="70" t="s">
        <v>666</v>
      </c>
      <c r="E240" s="89" t="s">
        <v>667</v>
      </c>
      <c r="F240" s="71"/>
      <c r="G240" s="62"/>
      <c r="H240" s="71"/>
      <c r="I240" s="71"/>
      <c r="J240" s="71"/>
      <c r="K240" s="241">
        <f t="shared" si="3"/>
        <v>0</v>
      </c>
    </row>
    <row r="241" spans="3:11" ht="15" customHeight="1" x14ac:dyDescent="0.25">
      <c r="C241" s="80" t="s">
        <v>123</v>
      </c>
      <c r="D241" s="70" t="s">
        <v>668</v>
      </c>
      <c r="E241" s="89" t="s">
        <v>669</v>
      </c>
      <c r="F241" s="71"/>
      <c r="G241" s="62"/>
      <c r="H241" s="71"/>
      <c r="I241" s="71"/>
      <c r="J241" s="71"/>
      <c r="K241" s="241">
        <f t="shared" si="3"/>
        <v>0</v>
      </c>
    </row>
    <row r="242" spans="3:11" ht="15" customHeight="1" x14ac:dyDescent="0.25">
      <c r="C242" s="80"/>
      <c r="D242" s="70" t="s">
        <v>670</v>
      </c>
      <c r="E242" s="89" t="s">
        <v>671</v>
      </c>
      <c r="F242" s="71">
        <f>'Bilancio_di_Verifica '!J223</f>
        <v>110254.75000000001</v>
      </c>
      <c r="G242" s="62"/>
      <c r="H242" s="71">
        <v>218167.76</v>
      </c>
      <c r="I242" s="71">
        <v>348000</v>
      </c>
      <c r="J242" s="71">
        <v>146639.49</v>
      </c>
      <c r="K242" s="241">
        <f t="shared" si="3"/>
        <v>-36384.739999999976</v>
      </c>
    </row>
    <row r="243" spans="3:11" ht="15" customHeight="1" x14ac:dyDescent="0.25">
      <c r="C243" s="80" t="s">
        <v>123</v>
      </c>
      <c r="D243" s="70" t="s">
        <v>672</v>
      </c>
      <c r="E243" s="89" t="s">
        <v>673</v>
      </c>
      <c r="F243" s="71"/>
      <c r="G243" s="62"/>
      <c r="H243" s="71"/>
      <c r="I243" s="71"/>
      <c r="J243" s="71"/>
      <c r="K243" s="241">
        <f t="shared" si="3"/>
        <v>0</v>
      </c>
    </row>
    <row r="244" spans="3:11" ht="15" customHeight="1" x14ac:dyDescent="0.25">
      <c r="C244" s="80"/>
      <c r="D244" s="69" t="s">
        <v>674</v>
      </c>
      <c r="E244" s="88" t="s">
        <v>675</v>
      </c>
      <c r="F244" s="67">
        <f>F245+F246+F247+F248+F249+F250</f>
        <v>1580.94</v>
      </c>
      <c r="G244" s="62" t="s">
        <v>1059</v>
      </c>
      <c r="H244" s="67">
        <v>628.51</v>
      </c>
      <c r="I244" s="67">
        <f>I245+I246+I247+I248+I249+I250</f>
        <v>2000</v>
      </c>
      <c r="J244" s="67">
        <v>1580.94</v>
      </c>
      <c r="K244" s="241">
        <f t="shared" si="3"/>
        <v>0</v>
      </c>
    </row>
    <row r="245" spans="3:11" ht="15" customHeight="1" x14ac:dyDescent="0.2">
      <c r="C245" s="80"/>
      <c r="D245" s="70" t="s">
        <v>676</v>
      </c>
      <c r="E245" s="89" t="s">
        <v>677</v>
      </c>
      <c r="F245" s="71"/>
      <c r="H245" s="71"/>
      <c r="I245" s="71"/>
      <c r="J245" s="71"/>
      <c r="K245" s="241">
        <f t="shared" si="3"/>
        <v>0</v>
      </c>
    </row>
    <row r="246" spans="3:11" ht="15" customHeight="1" x14ac:dyDescent="0.25">
      <c r="C246" s="80"/>
      <c r="D246" s="70" t="s">
        <v>678</v>
      </c>
      <c r="E246" s="89" t="s">
        <v>679</v>
      </c>
      <c r="F246" s="71"/>
      <c r="G246" s="62"/>
      <c r="H246" s="71"/>
      <c r="I246" s="71"/>
      <c r="J246" s="71"/>
      <c r="K246" s="241">
        <f t="shared" si="3"/>
        <v>0</v>
      </c>
    </row>
    <row r="247" spans="3:11" ht="15" customHeight="1" x14ac:dyDescent="0.25">
      <c r="C247" s="80"/>
      <c r="D247" s="70" t="s">
        <v>680</v>
      </c>
      <c r="E247" s="89" t="s">
        <v>681</v>
      </c>
      <c r="F247" s="71"/>
      <c r="G247" s="62"/>
      <c r="H247" s="71"/>
      <c r="I247" s="71"/>
      <c r="J247" s="71"/>
      <c r="K247" s="241">
        <f t="shared" si="3"/>
        <v>0</v>
      </c>
    </row>
    <row r="248" spans="3:11" ht="15" customHeight="1" x14ac:dyDescent="0.2">
      <c r="C248" s="80"/>
      <c r="D248" s="70" t="s">
        <v>682</v>
      </c>
      <c r="E248" s="89" t="s">
        <v>683</v>
      </c>
      <c r="F248" s="71"/>
      <c r="H248" s="71"/>
      <c r="I248" s="71"/>
      <c r="J248" s="71"/>
      <c r="K248" s="241">
        <f t="shared" si="3"/>
        <v>0</v>
      </c>
    </row>
    <row r="249" spans="3:11" ht="15" customHeight="1" x14ac:dyDescent="0.25">
      <c r="C249" s="80"/>
      <c r="D249" s="70" t="s">
        <v>684</v>
      </c>
      <c r="E249" s="89" t="s">
        <v>685</v>
      </c>
      <c r="F249" s="71">
        <f>'Bilancio_di_Verifica '!J231</f>
        <v>1580.94</v>
      </c>
      <c r="G249" s="62"/>
      <c r="H249" s="71">
        <v>628.51</v>
      </c>
      <c r="I249" s="71">
        <v>2000</v>
      </c>
      <c r="J249" s="71">
        <v>1580.94</v>
      </c>
      <c r="K249" s="241">
        <f t="shared" si="3"/>
        <v>0</v>
      </c>
    </row>
    <row r="250" spans="3:11" ht="15" customHeight="1" x14ac:dyDescent="0.25">
      <c r="C250" s="80" t="s">
        <v>123</v>
      </c>
      <c r="D250" s="70" t="s">
        <v>686</v>
      </c>
      <c r="E250" s="89" t="s">
        <v>687</v>
      </c>
      <c r="F250" s="71"/>
      <c r="G250" s="62"/>
      <c r="H250" s="71"/>
      <c r="I250" s="71"/>
      <c r="J250" s="71"/>
      <c r="K250" s="241">
        <f t="shared" si="3"/>
        <v>0</v>
      </c>
    </row>
    <row r="251" spans="3:11" ht="15" customHeight="1" x14ac:dyDescent="0.25">
      <c r="C251" s="80"/>
      <c r="D251" s="69" t="s">
        <v>688</v>
      </c>
      <c r="E251" s="88" t="s">
        <v>689</v>
      </c>
      <c r="F251" s="67">
        <f>F252+F253+F254+F261</f>
        <v>261496.02</v>
      </c>
      <c r="G251" s="62" t="s">
        <v>1059</v>
      </c>
      <c r="H251" s="67">
        <v>52944.41</v>
      </c>
      <c r="I251" s="67">
        <v>45000</v>
      </c>
      <c r="J251" s="67">
        <v>265497.58999999997</v>
      </c>
      <c r="K251" s="241">
        <f t="shared" si="3"/>
        <v>-4001.5699999999779</v>
      </c>
    </row>
    <row r="252" spans="3:11" ht="15" customHeight="1" x14ac:dyDescent="0.2">
      <c r="C252" s="80" t="s">
        <v>123</v>
      </c>
      <c r="D252" s="70" t="s">
        <v>690</v>
      </c>
      <c r="E252" s="89" t="s">
        <v>691</v>
      </c>
      <c r="F252" s="71"/>
      <c r="H252" s="71"/>
      <c r="I252" s="71"/>
      <c r="J252" s="71"/>
      <c r="K252" s="241">
        <f t="shared" si="3"/>
        <v>0</v>
      </c>
    </row>
    <row r="253" spans="3:11" ht="15" customHeight="1" x14ac:dyDescent="0.25">
      <c r="C253" s="80"/>
      <c r="D253" s="70" t="s">
        <v>692</v>
      </c>
      <c r="E253" s="89" t="s">
        <v>693</v>
      </c>
      <c r="F253" s="71"/>
      <c r="G253" s="62"/>
      <c r="H253" s="71"/>
      <c r="I253" s="71"/>
      <c r="J253" s="71"/>
      <c r="K253" s="241">
        <f t="shared" si="3"/>
        <v>0</v>
      </c>
    </row>
    <row r="254" spans="3:11" ht="15" customHeight="1" x14ac:dyDescent="0.25">
      <c r="C254" s="80"/>
      <c r="D254" s="69" t="s">
        <v>694</v>
      </c>
      <c r="E254" s="88" t="s">
        <v>695</v>
      </c>
      <c r="F254" s="67">
        <f>F255+F256+F257+F258+F259+F260</f>
        <v>261496.02</v>
      </c>
      <c r="G254" s="62" t="s">
        <v>1059</v>
      </c>
      <c r="H254" s="67">
        <v>52944.41</v>
      </c>
      <c r="I254" s="67">
        <f>I255+I256+I257+I258+I259+I260</f>
        <v>45000</v>
      </c>
      <c r="J254" s="67">
        <v>265497.58999999997</v>
      </c>
      <c r="K254" s="241">
        <f t="shared" si="3"/>
        <v>-4001.5699999999779</v>
      </c>
    </row>
    <row r="255" spans="3:11" ht="15" customHeight="1" x14ac:dyDescent="0.2">
      <c r="C255" s="80"/>
      <c r="D255" s="70" t="s">
        <v>696</v>
      </c>
      <c r="E255" s="89" t="s">
        <v>697</v>
      </c>
      <c r="F255" s="71"/>
      <c r="H255" s="71"/>
      <c r="I255" s="71"/>
      <c r="J255" s="71"/>
      <c r="K255" s="241">
        <f t="shared" ref="K255:K318" si="4">F255-J255</f>
        <v>0</v>
      </c>
    </row>
    <row r="256" spans="3:11" ht="15" customHeight="1" x14ac:dyDescent="0.25">
      <c r="C256" s="80"/>
      <c r="D256" s="70" t="s">
        <v>698</v>
      </c>
      <c r="E256" s="89" t="s">
        <v>699</v>
      </c>
      <c r="F256" s="71">
        <f>'Bilancio_di_Verifica '!J235</f>
        <v>9772.4599999999991</v>
      </c>
      <c r="G256" s="62"/>
      <c r="H256" s="71">
        <v>7053.73</v>
      </c>
      <c r="I256" s="71">
        <v>14000</v>
      </c>
      <c r="J256" s="71">
        <v>5620.73</v>
      </c>
      <c r="K256" s="241">
        <f t="shared" si="4"/>
        <v>4151.7299999999996</v>
      </c>
    </row>
    <row r="257" spans="3:12" ht="15" customHeight="1" x14ac:dyDescent="0.25">
      <c r="C257" s="80"/>
      <c r="D257" s="70" t="s">
        <v>700</v>
      </c>
      <c r="E257" s="89" t="s">
        <v>701</v>
      </c>
      <c r="F257" s="71"/>
      <c r="G257" s="62"/>
      <c r="H257" s="71"/>
      <c r="I257" s="71"/>
      <c r="J257" s="71"/>
      <c r="K257" s="241">
        <f t="shared" si="4"/>
        <v>0</v>
      </c>
    </row>
    <row r="258" spans="3:12" ht="15" customHeight="1" x14ac:dyDescent="0.25">
      <c r="C258" s="80"/>
      <c r="D258" s="70" t="s">
        <v>702</v>
      </c>
      <c r="E258" s="89" t="s">
        <v>703</v>
      </c>
      <c r="F258" s="71"/>
      <c r="G258" s="62"/>
      <c r="H258" s="71"/>
      <c r="I258" s="71"/>
      <c r="J258" s="71"/>
      <c r="K258" s="241">
        <f t="shared" si="4"/>
        <v>0</v>
      </c>
    </row>
    <row r="259" spans="3:12" ht="15" customHeight="1" x14ac:dyDescent="0.25">
      <c r="C259" s="80"/>
      <c r="D259" s="70" t="s">
        <v>704</v>
      </c>
      <c r="E259" s="89" t="s">
        <v>705</v>
      </c>
      <c r="F259" s="71"/>
      <c r="G259" s="62"/>
      <c r="H259" s="71"/>
      <c r="I259" s="71"/>
      <c r="J259" s="71"/>
      <c r="K259" s="241">
        <f t="shared" si="4"/>
        <v>0</v>
      </c>
    </row>
    <row r="260" spans="3:12" ht="15" customHeight="1" x14ac:dyDescent="0.2">
      <c r="C260" s="80"/>
      <c r="D260" s="70" t="s">
        <v>706</v>
      </c>
      <c r="E260" s="89" t="s">
        <v>707</v>
      </c>
      <c r="F260" s="71">
        <f>'Bilancio_di_Verifica '!J239</f>
        <v>251723.56</v>
      </c>
      <c r="H260" s="71">
        <v>45890.68</v>
      </c>
      <c r="I260" s="71">
        <v>31000</v>
      </c>
      <c r="J260" s="71">
        <v>259876.86</v>
      </c>
      <c r="K260" s="241">
        <f t="shared" si="4"/>
        <v>-8153.2999999999884</v>
      </c>
    </row>
    <row r="261" spans="3:12" ht="15" customHeight="1" x14ac:dyDescent="0.25">
      <c r="C261" s="80"/>
      <c r="D261" s="69" t="s">
        <v>708</v>
      </c>
      <c r="E261" s="88" t="s">
        <v>709</v>
      </c>
      <c r="F261" s="67">
        <f>F262+F263+F264</f>
        <v>0</v>
      </c>
      <c r="G261" s="62" t="s">
        <v>1059</v>
      </c>
      <c r="H261" s="67">
        <v>0</v>
      </c>
      <c r="I261" s="67">
        <v>0</v>
      </c>
      <c r="J261" s="67">
        <v>0</v>
      </c>
      <c r="K261" s="241">
        <f t="shared" si="4"/>
        <v>0</v>
      </c>
    </row>
    <row r="262" spans="3:12" ht="15" customHeight="1" x14ac:dyDescent="0.25">
      <c r="C262" s="80" t="s">
        <v>123</v>
      </c>
      <c r="D262" s="70" t="s">
        <v>710</v>
      </c>
      <c r="E262" s="89" t="s">
        <v>711</v>
      </c>
      <c r="F262" s="71"/>
      <c r="G262" s="62"/>
      <c r="H262" s="71"/>
      <c r="I262" s="71"/>
      <c r="J262" s="71"/>
      <c r="K262" s="241">
        <f t="shared" si="4"/>
        <v>0</v>
      </c>
    </row>
    <row r="263" spans="3:12" ht="15" customHeight="1" x14ac:dyDescent="0.2">
      <c r="C263" s="80"/>
      <c r="D263" s="70" t="s">
        <v>712</v>
      </c>
      <c r="E263" s="89" t="s">
        <v>713</v>
      </c>
      <c r="F263" s="71"/>
      <c r="H263" s="71"/>
      <c r="I263" s="71"/>
      <c r="J263" s="71"/>
      <c r="K263" s="241">
        <f t="shared" si="4"/>
        <v>0</v>
      </c>
    </row>
    <row r="264" spans="3:12" ht="15" customHeight="1" x14ac:dyDescent="0.2">
      <c r="C264" s="80" t="s">
        <v>130</v>
      </c>
      <c r="D264" s="70" t="s">
        <v>714</v>
      </c>
      <c r="E264" s="89" t="s">
        <v>715</v>
      </c>
      <c r="F264" s="71"/>
      <c r="H264" s="71"/>
      <c r="I264" s="71"/>
      <c r="J264" s="71"/>
      <c r="K264" s="241">
        <f t="shared" si="4"/>
        <v>0</v>
      </c>
    </row>
    <row r="265" spans="3:12" ht="15" customHeight="1" x14ac:dyDescent="0.25">
      <c r="C265" s="80"/>
      <c r="D265" s="69" t="s">
        <v>716</v>
      </c>
      <c r="E265" s="88" t="s">
        <v>717</v>
      </c>
      <c r="F265" s="67">
        <f>F266+F267+F268+F269+F270</f>
        <v>315700.70999999996</v>
      </c>
      <c r="G265" s="62" t="s">
        <v>1059</v>
      </c>
      <c r="H265" s="67">
        <v>255466.13</v>
      </c>
      <c r="I265" s="67">
        <f>I266+I267+I268+I269+I270</f>
        <v>297700</v>
      </c>
      <c r="J265" s="67">
        <v>405296.92999999993</v>
      </c>
      <c r="K265" s="241">
        <f t="shared" si="4"/>
        <v>-89596.219999999972</v>
      </c>
    </row>
    <row r="266" spans="3:12" ht="15" customHeight="1" x14ac:dyDescent="0.25">
      <c r="C266" s="80" t="s">
        <v>123</v>
      </c>
      <c r="D266" s="70" t="s">
        <v>718</v>
      </c>
      <c r="E266" s="89" t="s">
        <v>719</v>
      </c>
      <c r="F266" s="71">
        <f>'Bilancio_di_Verifica '!J245</f>
        <v>61078.33</v>
      </c>
      <c r="G266" s="62"/>
      <c r="H266" s="71">
        <v>21022.350000000002</v>
      </c>
      <c r="I266" s="71">
        <v>40000</v>
      </c>
      <c r="J266" s="71">
        <v>206568.59999999998</v>
      </c>
      <c r="K266" s="242">
        <f t="shared" si="4"/>
        <v>-145490.26999999996</v>
      </c>
      <c r="L266" s="246"/>
    </row>
    <row r="267" spans="3:12" ht="15" customHeight="1" x14ac:dyDescent="0.2">
      <c r="C267" s="80"/>
      <c r="D267" s="70" t="s">
        <v>720</v>
      </c>
      <c r="E267" s="89" t="s">
        <v>721</v>
      </c>
      <c r="F267" s="71"/>
      <c r="H267" s="71"/>
      <c r="I267" s="71"/>
      <c r="J267" s="71"/>
      <c r="K267" s="241">
        <f t="shared" si="4"/>
        <v>0</v>
      </c>
    </row>
    <row r="268" spans="3:12" ht="15" customHeight="1" x14ac:dyDescent="0.25">
      <c r="C268" s="80"/>
      <c r="D268" s="70" t="s">
        <v>722</v>
      </c>
      <c r="E268" s="89" t="s">
        <v>723</v>
      </c>
      <c r="F268" s="71">
        <f>'Bilancio_di_Verifica '!J247</f>
        <v>534.36</v>
      </c>
      <c r="G268" s="62"/>
      <c r="H268" s="71">
        <v>25717.56</v>
      </c>
      <c r="I268" s="71"/>
      <c r="J268" s="71"/>
      <c r="K268" s="241">
        <f t="shared" si="4"/>
        <v>534.36</v>
      </c>
    </row>
    <row r="269" spans="3:12" ht="15" customHeight="1" x14ac:dyDescent="0.25">
      <c r="C269" s="80"/>
      <c r="D269" s="70" t="s">
        <v>724</v>
      </c>
      <c r="E269" s="89" t="s">
        <v>725</v>
      </c>
      <c r="F269" s="71">
        <f>'Bilancio_di_Verifica '!J248</f>
        <v>254088.02</v>
      </c>
      <c r="G269" s="62"/>
      <c r="H269" s="71">
        <v>208726.22</v>
      </c>
      <c r="I269" s="71">
        <v>257700</v>
      </c>
      <c r="J269" s="71">
        <v>198728.33</v>
      </c>
      <c r="K269" s="241">
        <f t="shared" si="4"/>
        <v>55359.69</v>
      </c>
    </row>
    <row r="270" spans="3:12" ht="15" customHeight="1" x14ac:dyDescent="0.25">
      <c r="C270" s="80"/>
      <c r="D270" s="70" t="s">
        <v>726</v>
      </c>
      <c r="E270" s="89" t="s">
        <v>727</v>
      </c>
      <c r="F270" s="71"/>
      <c r="G270" s="62"/>
      <c r="H270" s="71"/>
      <c r="I270" s="71"/>
      <c r="J270" s="71"/>
      <c r="K270" s="241">
        <f t="shared" si="4"/>
        <v>0</v>
      </c>
    </row>
    <row r="271" spans="3:12" ht="15" customHeight="1" x14ac:dyDescent="0.25">
      <c r="C271" s="80" t="s">
        <v>129</v>
      </c>
      <c r="D271" s="69" t="s">
        <v>728</v>
      </c>
      <c r="E271" s="88" t="s">
        <v>729</v>
      </c>
      <c r="F271" s="75"/>
      <c r="G271" s="62"/>
      <c r="H271" s="75"/>
      <c r="I271" s="75"/>
      <c r="J271" s="75"/>
      <c r="K271" s="241">
        <f t="shared" si="4"/>
        <v>0</v>
      </c>
    </row>
    <row r="272" spans="3:12" ht="15" customHeight="1" x14ac:dyDescent="0.25">
      <c r="C272" s="80"/>
      <c r="D272" s="87" t="s">
        <v>730</v>
      </c>
      <c r="E272" s="88" t="s">
        <v>155</v>
      </c>
      <c r="F272" s="67">
        <f>F273+F291+F304</f>
        <v>27328354.029999997</v>
      </c>
      <c r="G272" s="62" t="s">
        <v>1059</v>
      </c>
      <c r="H272" s="67">
        <v>27750350.460000005</v>
      </c>
      <c r="I272" s="67">
        <f>I273+I291+I304</f>
        <v>24195498</v>
      </c>
      <c r="J272" s="67">
        <v>27353788.925004333</v>
      </c>
      <c r="K272" s="241">
        <f t="shared" si="4"/>
        <v>-25434.895004335791</v>
      </c>
    </row>
    <row r="273" spans="3:11" ht="15" customHeight="1" x14ac:dyDescent="0.25">
      <c r="C273" s="80"/>
      <c r="D273" s="69" t="s">
        <v>731</v>
      </c>
      <c r="E273" s="88" t="s">
        <v>732</v>
      </c>
      <c r="F273" s="67">
        <f>F274+F275+F276+F277+F278+F279+F280+F281+F282+F283+F284+F287</f>
        <v>26198438.249999996</v>
      </c>
      <c r="G273" s="62" t="s">
        <v>1059</v>
      </c>
      <c r="H273" s="67">
        <v>26587053.230000004</v>
      </c>
      <c r="I273" s="67">
        <f>I274+I275+I276+I277+I278+I279+I280+I281+I282+I283+I284+I287</f>
        <v>23023498</v>
      </c>
      <c r="J273" s="67">
        <v>26232221.795004331</v>
      </c>
      <c r="K273" s="241">
        <f t="shared" si="4"/>
        <v>-33783.545004334301</v>
      </c>
    </row>
    <row r="274" spans="3:11" ht="15" customHeight="1" x14ac:dyDescent="0.2">
      <c r="C274" s="80"/>
      <c r="D274" s="70" t="s">
        <v>733</v>
      </c>
      <c r="E274" s="89" t="s">
        <v>156</v>
      </c>
      <c r="F274" s="71">
        <f>'Bilancio_di_Verifica '!J250</f>
        <v>2700781.4</v>
      </c>
      <c r="H274" s="71">
        <v>2570072.7599999998</v>
      </c>
      <c r="I274" s="71">
        <v>2100000</v>
      </c>
      <c r="J274" s="71">
        <v>2563734.35</v>
      </c>
      <c r="K274" s="242">
        <f t="shared" si="4"/>
        <v>137047.04999999981</v>
      </c>
    </row>
    <row r="275" spans="3:11" ht="15" customHeight="1" x14ac:dyDescent="0.25">
      <c r="C275" s="80"/>
      <c r="D275" s="70" t="s">
        <v>734</v>
      </c>
      <c r="E275" s="89" t="s">
        <v>157</v>
      </c>
      <c r="F275" s="71">
        <f>'Bilancio_di_Verifica '!J251</f>
        <v>9241149.9299999997</v>
      </c>
      <c r="G275" s="62"/>
      <c r="H275" s="71">
        <v>9142949.4299999997</v>
      </c>
      <c r="I275" s="71">
        <v>8000000</v>
      </c>
      <c r="J275" s="71">
        <v>9383434.5199999996</v>
      </c>
      <c r="K275" s="242">
        <f t="shared" si="4"/>
        <v>-142284.58999999985</v>
      </c>
    </row>
    <row r="276" spans="3:11" ht="15" customHeight="1" x14ac:dyDescent="0.2">
      <c r="C276" s="80"/>
      <c r="D276" s="70" t="s">
        <v>735</v>
      </c>
      <c r="E276" s="89" t="s">
        <v>158</v>
      </c>
      <c r="F276" s="71">
        <f>'Bilancio_di_Verifica '!J252+'Bilancio_di_Verifica '!J253</f>
        <v>3149971.95</v>
      </c>
      <c r="H276" s="71">
        <v>3221151.9699999997</v>
      </c>
      <c r="I276" s="71">
        <v>3000000</v>
      </c>
      <c r="J276" s="71">
        <v>3244377.6623376627</v>
      </c>
      <c r="K276" s="242">
        <f t="shared" si="4"/>
        <v>-94405.712337662466</v>
      </c>
    </row>
    <row r="277" spans="3:11" ht="15" customHeight="1" x14ac:dyDescent="0.25">
      <c r="C277" s="80"/>
      <c r="D277" s="70" t="s">
        <v>736</v>
      </c>
      <c r="E277" s="89" t="s">
        <v>159</v>
      </c>
      <c r="F277" s="71">
        <f>'Bilancio_di_Verifica '!J254+'Bilancio_di_Verifica '!J269</f>
        <v>2133513.9899999998</v>
      </c>
      <c r="G277" s="62"/>
      <c r="H277" s="71">
        <v>2345177.25</v>
      </c>
      <c r="I277" s="71">
        <v>1900000</v>
      </c>
      <c r="J277" s="71">
        <v>2123744.7599999998</v>
      </c>
      <c r="K277" s="241">
        <f t="shared" si="4"/>
        <v>9769.2299999999814</v>
      </c>
    </row>
    <row r="278" spans="3:11" ht="15" customHeight="1" x14ac:dyDescent="0.25">
      <c r="C278" s="80"/>
      <c r="D278" s="70" t="s">
        <v>737</v>
      </c>
      <c r="E278" s="89" t="s">
        <v>738</v>
      </c>
      <c r="F278" s="71">
        <f>'Bilancio_di_Verifica '!J255</f>
        <v>310073.99</v>
      </c>
      <c r="G278" s="62"/>
      <c r="H278" s="71">
        <v>275193.48</v>
      </c>
      <c r="I278" s="71">
        <v>242698</v>
      </c>
      <c r="J278" s="71">
        <v>300406.69</v>
      </c>
      <c r="K278" s="241">
        <f t="shared" si="4"/>
        <v>9667.2999999999884</v>
      </c>
    </row>
    <row r="279" spans="3:11" ht="15" customHeight="1" x14ac:dyDescent="0.2">
      <c r="C279" s="80"/>
      <c r="D279" s="70" t="s">
        <v>739</v>
      </c>
      <c r="E279" s="89" t="s">
        <v>160</v>
      </c>
      <c r="F279" s="71">
        <f>'Bilancio_di_Verifica '!J256</f>
        <v>36676.089999999997</v>
      </c>
      <c r="H279" s="71"/>
      <c r="I279" s="71">
        <v>50000</v>
      </c>
      <c r="J279" s="71">
        <v>25131.59</v>
      </c>
      <c r="K279" s="241">
        <f t="shared" si="4"/>
        <v>11544.499999999996</v>
      </c>
    </row>
    <row r="280" spans="3:11" ht="15" customHeight="1" x14ac:dyDescent="0.25">
      <c r="C280" s="80"/>
      <c r="D280" s="70" t="s">
        <v>740</v>
      </c>
      <c r="E280" s="89" t="s">
        <v>161</v>
      </c>
      <c r="F280" s="71">
        <f>'Bilancio_di_Verifica '!J257</f>
        <v>419006.11</v>
      </c>
      <c r="G280" s="62"/>
      <c r="H280" s="71">
        <v>547354.76</v>
      </c>
      <c r="I280" s="71">
        <v>430800</v>
      </c>
      <c r="J280" s="71">
        <v>496818.09600000002</v>
      </c>
      <c r="K280" s="242">
        <f t="shared" si="4"/>
        <v>-77811.986000000034</v>
      </c>
    </row>
    <row r="281" spans="3:11" ht="15" customHeight="1" x14ac:dyDescent="0.25">
      <c r="C281" s="80"/>
      <c r="D281" s="70" t="s">
        <v>741</v>
      </c>
      <c r="E281" s="89" t="s">
        <v>162</v>
      </c>
      <c r="F281" s="71">
        <f>'Bilancio_di_Verifica '!J259</f>
        <v>746260.75</v>
      </c>
      <c r="G281" s="62"/>
      <c r="H281" s="71">
        <v>712070.18</v>
      </c>
      <c r="I281" s="71">
        <v>650000</v>
      </c>
      <c r="J281" s="71">
        <v>719272.06666666665</v>
      </c>
      <c r="K281" s="241">
        <f t="shared" si="4"/>
        <v>26988.683333333349</v>
      </c>
    </row>
    <row r="282" spans="3:11" ht="15" customHeight="1" x14ac:dyDescent="0.25">
      <c r="C282" s="80"/>
      <c r="D282" s="70" t="s">
        <v>742</v>
      </c>
      <c r="E282" s="89" t="s">
        <v>163</v>
      </c>
      <c r="F282" s="71">
        <f>'Bilancio_di_Verifica '!J260+'Bilancio_di_Verifica '!J268</f>
        <v>2089263.8699999999</v>
      </c>
      <c r="G282" s="62"/>
      <c r="H282" s="71">
        <v>2291930.1</v>
      </c>
      <c r="I282" s="71">
        <v>1600000</v>
      </c>
      <c r="J282" s="71">
        <v>2089009.4</v>
      </c>
      <c r="K282" s="241">
        <f t="shared" si="4"/>
        <v>254.46999999997206</v>
      </c>
    </row>
    <row r="283" spans="3:11" ht="15" customHeight="1" x14ac:dyDescent="0.2">
      <c r="C283" s="80"/>
      <c r="D283" s="70" t="s">
        <v>743</v>
      </c>
      <c r="E283" s="89" t="s">
        <v>164</v>
      </c>
      <c r="F283" s="71">
        <f>'Bilancio_di_Verifica '!J261+'Bilancio_di_Verifica '!J262</f>
        <v>525355.39</v>
      </c>
      <c r="H283" s="71">
        <v>434810.3</v>
      </c>
      <c r="I283" s="71">
        <v>450000</v>
      </c>
      <c r="J283" s="71">
        <v>432720.04</v>
      </c>
      <c r="K283" s="242">
        <f t="shared" si="4"/>
        <v>92635.350000000035</v>
      </c>
    </row>
    <row r="284" spans="3:11" ht="15" customHeight="1" x14ac:dyDescent="0.2">
      <c r="C284" s="80"/>
      <c r="D284" s="69" t="s">
        <v>744</v>
      </c>
      <c r="E284" s="88" t="s">
        <v>165</v>
      </c>
      <c r="F284" s="67">
        <f>F285+F286</f>
        <v>3011469.2199999997</v>
      </c>
      <c r="G284" s="7" t="s">
        <v>1059</v>
      </c>
      <c r="H284" s="67">
        <v>3233112.04</v>
      </c>
      <c r="I284" s="67">
        <f>I285+I286</f>
        <v>3300000</v>
      </c>
      <c r="J284" s="67">
        <v>3043799.34</v>
      </c>
      <c r="K284" s="241">
        <f t="shared" si="4"/>
        <v>-32330.120000000112</v>
      </c>
    </row>
    <row r="285" spans="3:11" ht="15" customHeight="1" x14ac:dyDescent="0.2">
      <c r="C285" s="80"/>
      <c r="D285" s="70" t="s">
        <v>745</v>
      </c>
      <c r="E285" s="89" t="s">
        <v>746</v>
      </c>
      <c r="F285" s="71">
        <f>'Bilancio_di_Verifica '!J263</f>
        <v>2899998.94</v>
      </c>
      <c r="H285" s="71">
        <v>3126175.74</v>
      </c>
      <c r="I285" s="71">
        <v>3300000</v>
      </c>
      <c r="J285" s="71">
        <v>2899998.94</v>
      </c>
      <c r="K285" s="241">
        <f t="shared" si="4"/>
        <v>0</v>
      </c>
    </row>
    <row r="286" spans="3:11" ht="15" customHeight="1" x14ac:dyDescent="0.25">
      <c r="C286" s="80"/>
      <c r="D286" s="70" t="s">
        <v>747</v>
      </c>
      <c r="E286" s="89" t="s">
        <v>166</v>
      </c>
      <c r="F286" s="71">
        <f>'Bilancio_di_Verifica '!J264</f>
        <v>111470.28</v>
      </c>
      <c r="G286" s="62"/>
      <c r="H286" s="71">
        <v>106936.3</v>
      </c>
      <c r="I286" s="71">
        <v>0</v>
      </c>
      <c r="J286" s="71">
        <v>143800.4</v>
      </c>
      <c r="K286" s="241">
        <f t="shared" si="4"/>
        <v>-32330.119999999995</v>
      </c>
    </row>
    <row r="287" spans="3:11" ht="15" customHeight="1" x14ac:dyDescent="0.25">
      <c r="C287" s="80"/>
      <c r="D287" s="69" t="s">
        <v>748</v>
      </c>
      <c r="E287" s="88" t="s">
        <v>167</v>
      </c>
      <c r="F287" s="67">
        <f>F288+F289+F290</f>
        <v>1834915.56</v>
      </c>
      <c r="G287" s="62" t="s">
        <v>1059</v>
      </c>
      <c r="H287" s="67">
        <v>1813230.96</v>
      </c>
      <c r="I287" s="67">
        <f>I288+I289+I290</f>
        <v>1300000</v>
      </c>
      <c r="J287" s="67">
        <v>1809773.2799999998</v>
      </c>
      <c r="K287" s="241">
        <f t="shared" si="4"/>
        <v>25142.280000000261</v>
      </c>
    </row>
    <row r="288" spans="3:11" ht="15" customHeight="1" x14ac:dyDescent="0.25">
      <c r="C288" s="80" t="s">
        <v>123</v>
      </c>
      <c r="D288" s="70" t="s">
        <v>749</v>
      </c>
      <c r="E288" s="89" t="s">
        <v>750</v>
      </c>
      <c r="F288" s="71"/>
      <c r="G288" s="62"/>
      <c r="H288" s="71"/>
      <c r="I288" s="71"/>
      <c r="J288" s="71"/>
      <c r="K288" s="241">
        <f t="shared" si="4"/>
        <v>0</v>
      </c>
    </row>
    <row r="289" spans="3:11" ht="15" customHeight="1" x14ac:dyDescent="0.2">
      <c r="C289" s="80"/>
      <c r="D289" s="70" t="s">
        <v>751</v>
      </c>
      <c r="E289" s="89" t="s">
        <v>752</v>
      </c>
      <c r="F289" s="71"/>
      <c r="H289" s="71"/>
      <c r="I289" s="71"/>
      <c r="J289" s="71"/>
      <c r="K289" s="241">
        <f t="shared" si="4"/>
        <v>0</v>
      </c>
    </row>
    <row r="290" spans="3:11" ht="15" customHeight="1" x14ac:dyDescent="0.25">
      <c r="C290" s="80"/>
      <c r="D290" s="70" t="s">
        <v>753</v>
      </c>
      <c r="E290" s="89" t="s">
        <v>168</v>
      </c>
      <c r="F290" s="71">
        <f>'Bilancio_di_Verifica '!J267</f>
        <v>1834915.56</v>
      </c>
      <c r="G290" s="62"/>
      <c r="H290" s="71">
        <v>1813230.96</v>
      </c>
      <c r="I290" s="71">
        <v>1300000</v>
      </c>
      <c r="J290" s="71">
        <v>1809773.2799999998</v>
      </c>
      <c r="K290" s="241">
        <f t="shared" si="4"/>
        <v>25142.280000000261</v>
      </c>
    </row>
    <row r="291" spans="3:11" ht="15" customHeight="1" x14ac:dyDescent="0.25">
      <c r="C291" s="80"/>
      <c r="D291" s="73" t="s">
        <v>754</v>
      </c>
      <c r="E291" s="188" t="s">
        <v>755</v>
      </c>
      <c r="F291" s="67">
        <f>F292+F293+F294+F300</f>
        <v>1087104.1700000002</v>
      </c>
      <c r="G291" s="62" t="s">
        <v>1059</v>
      </c>
      <c r="H291" s="67">
        <v>1126777.4099999999</v>
      </c>
      <c r="I291" s="67">
        <f>I292+I293+I294+I300</f>
        <v>1130000</v>
      </c>
      <c r="J291" s="67">
        <v>1083466.0999999996</v>
      </c>
      <c r="K291" s="241">
        <f t="shared" si="4"/>
        <v>3638.0700000005309</v>
      </c>
    </row>
    <row r="292" spans="3:11" ht="15" customHeight="1" x14ac:dyDescent="0.2">
      <c r="C292" s="80" t="s">
        <v>123</v>
      </c>
      <c r="D292" s="70" t="s">
        <v>756</v>
      </c>
      <c r="E292" s="89" t="s">
        <v>757</v>
      </c>
      <c r="F292" s="71"/>
      <c r="H292" s="71"/>
      <c r="I292" s="71"/>
      <c r="J292" s="71"/>
      <c r="K292" s="241">
        <f t="shared" si="4"/>
        <v>0</v>
      </c>
    </row>
    <row r="293" spans="3:11" ht="15" customHeight="1" x14ac:dyDescent="0.25">
      <c r="C293" s="80"/>
      <c r="D293" s="70" t="s">
        <v>758</v>
      </c>
      <c r="E293" s="89" t="s">
        <v>759</v>
      </c>
      <c r="F293" s="71"/>
      <c r="G293" s="62"/>
      <c r="H293" s="71"/>
      <c r="I293" s="71"/>
      <c r="J293" s="71"/>
      <c r="K293" s="241">
        <f t="shared" si="4"/>
        <v>0</v>
      </c>
    </row>
    <row r="294" spans="3:11" ht="15" customHeight="1" x14ac:dyDescent="0.25">
      <c r="C294" s="80"/>
      <c r="D294" s="69" t="s">
        <v>760</v>
      </c>
      <c r="E294" s="88" t="s">
        <v>761</v>
      </c>
      <c r="F294" s="67">
        <f>F295+F296+F297+F298+F299</f>
        <v>1087104.1700000002</v>
      </c>
      <c r="G294" s="62" t="s">
        <v>1059</v>
      </c>
      <c r="H294" s="67">
        <v>1126777.4099999999</v>
      </c>
      <c r="I294" s="67">
        <f>I295+I296+I297+I298+I299</f>
        <v>1130000</v>
      </c>
      <c r="J294" s="67">
        <v>1083466.0999999996</v>
      </c>
      <c r="K294" s="241">
        <f t="shared" si="4"/>
        <v>3638.0700000005309</v>
      </c>
    </row>
    <row r="295" spans="3:11" ht="15" customHeight="1" x14ac:dyDescent="0.2">
      <c r="C295" s="80"/>
      <c r="D295" s="70" t="s">
        <v>762</v>
      </c>
      <c r="E295" s="89" t="s">
        <v>182</v>
      </c>
      <c r="F295" s="71">
        <f>'Bilancio_di_Verifica '!J273</f>
        <v>10369.59</v>
      </c>
      <c r="H295" s="71">
        <v>21689.52</v>
      </c>
      <c r="I295" s="71">
        <v>30000</v>
      </c>
      <c r="J295" s="71">
        <v>19209.58666666667</v>
      </c>
      <c r="K295" s="241">
        <f t="shared" si="4"/>
        <v>-8839.9966666666696</v>
      </c>
    </row>
    <row r="296" spans="3:11" ht="15" customHeight="1" x14ac:dyDescent="0.25">
      <c r="C296" s="80"/>
      <c r="D296" s="70" t="s">
        <v>763</v>
      </c>
      <c r="E296" s="89" t="s">
        <v>183</v>
      </c>
      <c r="F296" s="71"/>
      <c r="G296" s="62"/>
      <c r="H296" s="71"/>
      <c r="I296" s="71"/>
      <c r="J296" s="71"/>
      <c r="K296" s="241">
        <f t="shared" si="4"/>
        <v>0</v>
      </c>
    </row>
    <row r="297" spans="3:11" ht="15" customHeight="1" x14ac:dyDescent="0.25">
      <c r="C297" s="80"/>
      <c r="D297" s="70" t="s">
        <v>764</v>
      </c>
      <c r="E297" s="89" t="s">
        <v>765</v>
      </c>
      <c r="F297" s="71"/>
      <c r="G297" s="62"/>
      <c r="H297" s="71"/>
      <c r="I297" s="71"/>
      <c r="J297" s="71"/>
      <c r="K297" s="241">
        <f t="shared" si="4"/>
        <v>0</v>
      </c>
    </row>
    <row r="298" spans="3:11" ht="15" customHeight="1" x14ac:dyDescent="0.2">
      <c r="C298" s="80"/>
      <c r="D298" s="70" t="s">
        <v>766</v>
      </c>
      <c r="E298" s="89" t="s">
        <v>767</v>
      </c>
      <c r="F298" s="71">
        <f>'Bilancio_di_Verifica '!J275+'Bilancio_di_Verifica '!J270</f>
        <v>1076734.58</v>
      </c>
      <c r="H298" s="71">
        <v>1105087.8899999999</v>
      </c>
      <c r="I298" s="71">
        <v>1100000</v>
      </c>
      <c r="J298" s="71">
        <v>1064256.513333333</v>
      </c>
      <c r="K298" s="241">
        <f t="shared" si="4"/>
        <v>12478.066666667117</v>
      </c>
    </row>
    <row r="299" spans="3:11" ht="15" customHeight="1" x14ac:dyDescent="0.25">
      <c r="C299" s="80"/>
      <c r="D299" s="70" t="s">
        <v>768</v>
      </c>
      <c r="E299" s="89" t="s">
        <v>769</v>
      </c>
      <c r="F299" s="71"/>
      <c r="G299" s="62"/>
      <c r="H299" s="71"/>
      <c r="I299" s="71"/>
      <c r="J299" s="71">
        <v>0</v>
      </c>
      <c r="K299" s="241">
        <f t="shared" si="4"/>
        <v>0</v>
      </c>
    </row>
    <row r="300" spans="3:11" ht="15" customHeight="1" x14ac:dyDescent="0.25">
      <c r="C300" s="80"/>
      <c r="D300" s="69" t="s">
        <v>770</v>
      </c>
      <c r="E300" s="88" t="s">
        <v>184</v>
      </c>
      <c r="F300" s="67">
        <f>F301+F302+F303</f>
        <v>0</v>
      </c>
      <c r="G300" s="62" t="s">
        <v>1059</v>
      </c>
      <c r="H300" s="67">
        <v>0</v>
      </c>
      <c r="I300" s="67">
        <v>0</v>
      </c>
      <c r="J300" s="67">
        <v>0</v>
      </c>
      <c r="K300" s="241">
        <f t="shared" si="4"/>
        <v>0</v>
      </c>
    </row>
    <row r="301" spans="3:11" ht="15" customHeight="1" x14ac:dyDescent="0.2">
      <c r="C301" s="80" t="s">
        <v>123</v>
      </c>
      <c r="D301" s="70" t="s">
        <v>771</v>
      </c>
      <c r="E301" s="89" t="s">
        <v>772</v>
      </c>
      <c r="F301" s="71"/>
      <c r="H301" s="71"/>
      <c r="I301" s="71"/>
      <c r="J301" s="71"/>
      <c r="K301" s="241">
        <f t="shared" si="4"/>
        <v>0</v>
      </c>
    </row>
    <row r="302" spans="3:11" ht="15" customHeight="1" x14ac:dyDescent="0.25">
      <c r="C302" s="80"/>
      <c r="D302" s="70" t="s">
        <v>773</v>
      </c>
      <c r="E302" s="89" t="s">
        <v>774</v>
      </c>
      <c r="F302" s="71"/>
      <c r="G302" s="62"/>
      <c r="H302" s="71"/>
      <c r="I302" s="71"/>
      <c r="J302" s="71"/>
      <c r="K302" s="241">
        <f t="shared" si="4"/>
        <v>0</v>
      </c>
    </row>
    <row r="303" spans="3:11" ht="15" customHeight="1" x14ac:dyDescent="0.25">
      <c r="C303" s="80" t="s">
        <v>130</v>
      </c>
      <c r="D303" s="70" t="s">
        <v>775</v>
      </c>
      <c r="E303" s="89" t="s">
        <v>185</v>
      </c>
      <c r="F303" s="71"/>
      <c r="G303" s="62"/>
      <c r="H303" s="71"/>
      <c r="I303" s="71"/>
      <c r="J303" s="71"/>
      <c r="K303" s="241">
        <f t="shared" si="4"/>
        <v>0</v>
      </c>
    </row>
    <row r="304" spans="3:11" ht="15" customHeight="1" x14ac:dyDescent="0.25">
      <c r="C304" s="80"/>
      <c r="D304" s="69" t="s">
        <v>776</v>
      </c>
      <c r="E304" s="88" t="s">
        <v>186</v>
      </c>
      <c r="F304" s="67">
        <f>F305+F306</f>
        <v>42811.61</v>
      </c>
      <c r="G304" s="62" t="s">
        <v>1059</v>
      </c>
      <c r="H304" s="67">
        <v>36519.82</v>
      </c>
      <c r="I304" s="67">
        <f>I305+I306</f>
        <v>42000</v>
      </c>
      <c r="J304" s="67">
        <v>38101.03</v>
      </c>
      <c r="K304" s="241">
        <f t="shared" si="4"/>
        <v>4710.5800000000017</v>
      </c>
    </row>
    <row r="305" spans="3:11" ht="15" customHeight="1" x14ac:dyDescent="0.2">
      <c r="C305" s="80"/>
      <c r="D305" s="70" t="s">
        <v>777</v>
      </c>
      <c r="E305" s="89" t="s">
        <v>187</v>
      </c>
      <c r="F305" s="71">
        <f>'Bilancio_di_Verifica '!J280</f>
        <v>42811.61</v>
      </c>
      <c r="H305" s="71">
        <v>35390.69</v>
      </c>
      <c r="I305" s="71">
        <v>30000</v>
      </c>
      <c r="J305" s="71">
        <v>38101.03</v>
      </c>
      <c r="K305" s="241">
        <f t="shared" si="4"/>
        <v>4710.5800000000017</v>
      </c>
    </row>
    <row r="306" spans="3:11" ht="15" customHeight="1" x14ac:dyDescent="0.2">
      <c r="C306" s="80"/>
      <c r="D306" s="70" t="s">
        <v>778</v>
      </c>
      <c r="E306" s="89" t="s">
        <v>188</v>
      </c>
      <c r="F306" s="71"/>
      <c r="H306" s="71">
        <v>1129.1300000000001</v>
      </c>
      <c r="I306" s="71">
        <v>12000</v>
      </c>
      <c r="J306" s="71"/>
      <c r="K306" s="241">
        <f t="shared" si="4"/>
        <v>0</v>
      </c>
    </row>
    <row r="307" spans="3:11" ht="15" customHeight="1" x14ac:dyDescent="0.25">
      <c r="C307" s="80"/>
      <c r="D307" s="69" t="s">
        <v>779</v>
      </c>
      <c r="E307" s="88" t="s">
        <v>189</v>
      </c>
      <c r="F307" s="67">
        <f>F308+F309+F310+F311+F312+F313+F314</f>
        <v>5076784.7299999995</v>
      </c>
      <c r="G307" s="62" t="s">
        <v>1059</v>
      </c>
      <c r="H307" s="67">
        <v>4668970.05</v>
      </c>
      <c r="I307" s="67">
        <f>I308+I309+I310+I311+I312+I313+I314</f>
        <v>3834000</v>
      </c>
      <c r="J307" s="67">
        <v>4609821.833333334</v>
      </c>
      <c r="K307" s="242">
        <f t="shared" si="4"/>
        <v>466962.89666666556</v>
      </c>
    </row>
    <row r="308" spans="3:11" ht="15" customHeight="1" x14ac:dyDescent="0.25">
      <c r="C308" s="80"/>
      <c r="D308" s="70" t="s">
        <v>780</v>
      </c>
      <c r="E308" s="89" t="s">
        <v>781</v>
      </c>
      <c r="F308" s="71">
        <f>'Bilancio_di_Verifica '!J283</f>
        <v>1497747.95</v>
      </c>
      <c r="G308" s="62"/>
      <c r="H308" s="71">
        <v>1344060.85</v>
      </c>
      <c r="I308" s="71">
        <v>1300000</v>
      </c>
      <c r="J308" s="71">
        <v>1369453.74</v>
      </c>
      <c r="K308" s="241">
        <f t="shared" si="4"/>
        <v>128294.20999999996</v>
      </c>
    </row>
    <row r="309" spans="3:11" ht="15" customHeight="1" x14ac:dyDescent="0.25">
      <c r="C309" s="80"/>
      <c r="D309" s="70" t="s">
        <v>782</v>
      </c>
      <c r="E309" s="89" t="s">
        <v>783</v>
      </c>
      <c r="F309" s="71"/>
      <c r="G309" s="62"/>
      <c r="H309" s="71">
        <v>0</v>
      </c>
      <c r="I309" s="71">
        <v>28000</v>
      </c>
      <c r="J309" s="71"/>
      <c r="K309" s="241">
        <f t="shared" si="4"/>
        <v>0</v>
      </c>
    </row>
    <row r="310" spans="3:11" ht="15" customHeight="1" x14ac:dyDescent="0.25">
      <c r="C310" s="80"/>
      <c r="D310" s="70" t="s">
        <v>784</v>
      </c>
      <c r="E310" s="89" t="s">
        <v>785</v>
      </c>
      <c r="F310" s="71">
        <f>'Bilancio_di_Verifica '!J285</f>
        <v>3520300.22</v>
      </c>
      <c r="G310" s="62"/>
      <c r="H310" s="71">
        <v>3319199.77</v>
      </c>
      <c r="I310" s="71">
        <v>2500000</v>
      </c>
      <c r="J310" s="71">
        <v>3236770.6933333334</v>
      </c>
      <c r="K310" s="241">
        <f t="shared" si="4"/>
        <v>283529.52666666685</v>
      </c>
    </row>
    <row r="311" spans="3:11" ht="15" customHeight="1" x14ac:dyDescent="0.2">
      <c r="C311" s="80"/>
      <c r="D311" s="70" t="s">
        <v>786</v>
      </c>
      <c r="E311" s="89" t="s">
        <v>787</v>
      </c>
      <c r="F311" s="71"/>
      <c r="H311" s="71"/>
      <c r="I311" s="71"/>
      <c r="J311" s="71"/>
      <c r="K311" s="241">
        <f t="shared" si="4"/>
        <v>0</v>
      </c>
    </row>
    <row r="312" spans="3:11" ht="15" customHeight="1" x14ac:dyDescent="0.25">
      <c r="C312" s="80"/>
      <c r="D312" s="70" t="s">
        <v>788</v>
      </c>
      <c r="E312" s="89" t="s">
        <v>789</v>
      </c>
      <c r="F312" s="71">
        <f>'Bilancio_di_Verifica '!J286</f>
        <v>3730.35</v>
      </c>
      <c r="G312" s="62"/>
      <c r="H312" s="71">
        <v>2155.5100000000002</v>
      </c>
      <c r="I312" s="71"/>
      <c r="J312" s="71">
        <v>3597.3999999999996</v>
      </c>
      <c r="K312" s="241">
        <f t="shared" si="4"/>
        <v>132.95000000000027</v>
      </c>
    </row>
    <row r="313" spans="3:11" ht="15" customHeight="1" x14ac:dyDescent="0.25">
      <c r="C313" s="80"/>
      <c r="D313" s="70" t="s">
        <v>790</v>
      </c>
      <c r="E313" s="89" t="s">
        <v>791</v>
      </c>
      <c r="F313" s="71">
        <f>'Bilancio_di_Verifica '!J287</f>
        <v>55006.21</v>
      </c>
      <c r="G313" s="62"/>
      <c r="H313" s="71">
        <v>3553.92</v>
      </c>
      <c r="I313" s="71">
        <v>6000</v>
      </c>
      <c r="J313" s="71"/>
      <c r="K313" s="241">
        <f t="shared" si="4"/>
        <v>55006.21</v>
      </c>
    </row>
    <row r="314" spans="3:11" ht="15" customHeight="1" x14ac:dyDescent="0.2">
      <c r="C314" s="80" t="s">
        <v>123</v>
      </c>
      <c r="D314" s="70" t="s">
        <v>792</v>
      </c>
      <c r="E314" s="89" t="s">
        <v>793</v>
      </c>
      <c r="F314" s="71"/>
      <c r="H314" s="71"/>
      <c r="I314" s="71"/>
      <c r="J314" s="71"/>
      <c r="K314" s="241">
        <f t="shared" si="4"/>
        <v>0</v>
      </c>
    </row>
    <row r="315" spans="3:11" ht="15" customHeight="1" x14ac:dyDescent="0.2">
      <c r="C315" s="80"/>
      <c r="D315" s="69" t="s">
        <v>794</v>
      </c>
      <c r="E315" s="88" t="s">
        <v>190</v>
      </c>
      <c r="F315" s="67">
        <f>F316+F317+F320+F323</f>
        <v>1639979.3699999999</v>
      </c>
      <c r="G315" s="7" t="s">
        <v>1059</v>
      </c>
      <c r="H315" s="67">
        <v>1414532.1</v>
      </c>
      <c r="I315" s="67">
        <f>I316+I317+I320+I323</f>
        <v>631282.34</v>
      </c>
      <c r="J315" s="67">
        <v>1551192.0266666668</v>
      </c>
      <c r="K315" s="241">
        <f t="shared" si="4"/>
        <v>88787.343333333032</v>
      </c>
    </row>
    <row r="316" spans="3:11" ht="15" customHeight="1" x14ac:dyDescent="0.25">
      <c r="C316" s="80"/>
      <c r="D316" s="70" t="s">
        <v>795</v>
      </c>
      <c r="E316" s="89" t="s">
        <v>796</v>
      </c>
      <c r="F316" s="71"/>
      <c r="G316" s="62"/>
      <c r="H316" s="71"/>
      <c r="I316" s="71">
        <v>71282.34</v>
      </c>
      <c r="J316" s="71"/>
      <c r="K316" s="241">
        <f t="shared" si="4"/>
        <v>0</v>
      </c>
    </row>
    <row r="317" spans="3:11" ht="15" customHeight="1" x14ac:dyDescent="0.25">
      <c r="C317" s="80"/>
      <c r="D317" s="69" t="s">
        <v>797</v>
      </c>
      <c r="E317" s="88" t="s">
        <v>191</v>
      </c>
      <c r="F317" s="67">
        <f>F318+F319</f>
        <v>1639979.3699999999</v>
      </c>
      <c r="G317" s="62" t="s">
        <v>1059</v>
      </c>
      <c r="H317" s="67">
        <v>1414532.1</v>
      </c>
      <c r="I317" s="67">
        <f>I318+I319</f>
        <v>560000</v>
      </c>
      <c r="J317" s="67">
        <v>1551192.0266666668</v>
      </c>
      <c r="K317" s="242">
        <f t="shared" si="4"/>
        <v>88787.343333333032</v>
      </c>
    </row>
    <row r="318" spans="3:11" ht="15" customHeight="1" x14ac:dyDescent="0.25">
      <c r="C318" s="80"/>
      <c r="D318" s="70" t="s">
        <v>798</v>
      </c>
      <c r="E318" s="89" t="s">
        <v>192</v>
      </c>
      <c r="F318" s="71">
        <f>'Bilancio_di_Verifica '!J290</f>
        <v>995808.71</v>
      </c>
      <c r="G318" s="62"/>
      <c r="H318" s="71">
        <v>881388.57</v>
      </c>
      <c r="I318" s="71">
        <v>310000</v>
      </c>
      <c r="J318" s="71">
        <v>929020.34666666668</v>
      </c>
      <c r="K318" s="241">
        <f t="shared" si="4"/>
        <v>66788.363333333284</v>
      </c>
    </row>
    <row r="319" spans="3:11" ht="15" customHeight="1" x14ac:dyDescent="0.25">
      <c r="C319" s="80"/>
      <c r="D319" s="70" t="s">
        <v>799</v>
      </c>
      <c r="E319" s="89" t="s">
        <v>193</v>
      </c>
      <c r="F319" s="71">
        <f>'Bilancio_di_Verifica '!J291</f>
        <v>644170.65999999992</v>
      </c>
      <c r="G319" s="62"/>
      <c r="H319" s="71">
        <v>533143.53</v>
      </c>
      <c r="I319" s="71">
        <v>250000</v>
      </c>
      <c r="J319" s="71">
        <v>622171.68000000005</v>
      </c>
      <c r="K319" s="241">
        <f t="shared" ref="K319:K372" si="5">F319-J319</f>
        <v>21998.979999999865</v>
      </c>
    </row>
    <row r="320" spans="3:11" ht="15" customHeight="1" x14ac:dyDescent="0.2">
      <c r="C320" s="80"/>
      <c r="D320" s="69" t="s">
        <v>800</v>
      </c>
      <c r="E320" s="88" t="s">
        <v>194</v>
      </c>
      <c r="F320" s="67">
        <f>F321+F322</f>
        <v>0</v>
      </c>
      <c r="G320" s="7" t="s">
        <v>1059</v>
      </c>
      <c r="H320" s="67">
        <v>0</v>
      </c>
      <c r="I320" s="67">
        <v>0</v>
      </c>
      <c r="J320" s="67">
        <v>0</v>
      </c>
      <c r="K320" s="241">
        <f t="shared" si="5"/>
        <v>0</v>
      </c>
    </row>
    <row r="321" spans="3:11" ht="15" customHeight="1" x14ac:dyDescent="0.25">
      <c r="C321" s="80"/>
      <c r="D321" s="70" t="s">
        <v>801</v>
      </c>
      <c r="E321" s="89" t="s">
        <v>195</v>
      </c>
      <c r="F321" s="71"/>
      <c r="G321" s="62"/>
      <c r="H321" s="71"/>
      <c r="I321" s="71"/>
      <c r="J321" s="71"/>
      <c r="K321" s="241">
        <f t="shared" si="5"/>
        <v>0</v>
      </c>
    </row>
    <row r="322" spans="3:11" ht="15" customHeight="1" x14ac:dyDescent="0.25">
      <c r="C322" s="80"/>
      <c r="D322" s="70" t="s">
        <v>802</v>
      </c>
      <c r="E322" s="89" t="s">
        <v>196</v>
      </c>
      <c r="F322" s="71"/>
      <c r="G322" s="62"/>
      <c r="H322" s="71"/>
      <c r="I322" s="71"/>
      <c r="J322" s="71"/>
      <c r="K322" s="241">
        <f t="shared" si="5"/>
        <v>0</v>
      </c>
    </row>
    <row r="323" spans="3:11" ht="18.75" customHeight="1" x14ac:dyDescent="0.25">
      <c r="C323" s="80" t="s">
        <v>123</v>
      </c>
      <c r="D323" s="69" t="s">
        <v>803</v>
      </c>
      <c r="E323" s="88" t="s">
        <v>804</v>
      </c>
      <c r="F323" s="71"/>
      <c r="G323" s="62"/>
      <c r="H323" s="71"/>
      <c r="I323" s="71"/>
      <c r="J323" s="71"/>
      <c r="K323" s="241">
        <f t="shared" si="5"/>
        <v>0</v>
      </c>
    </row>
    <row r="324" spans="3:11" ht="18.75" customHeight="1" x14ac:dyDescent="0.25">
      <c r="C324" s="80"/>
      <c r="D324" s="69" t="s">
        <v>805</v>
      </c>
      <c r="E324" s="88" t="s">
        <v>197</v>
      </c>
      <c r="F324" s="67">
        <f>F325+F339+F348+F357</f>
        <v>101156164.32969201</v>
      </c>
      <c r="G324" s="62" t="s">
        <v>1059</v>
      </c>
      <c r="H324" s="67">
        <v>102156517.75</v>
      </c>
      <c r="I324" s="67">
        <f>I325+I339+I348+I357</f>
        <v>102676712.53</v>
      </c>
      <c r="J324" s="67">
        <v>101131023.584332</v>
      </c>
      <c r="K324" s="242">
        <f t="shared" si="5"/>
        <v>25140.745360001922</v>
      </c>
    </row>
    <row r="325" spans="3:11" ht="18.75" customHeight="1" x14ac:dyDescent="0.25">
      <c r="C325" s="80"/>
      <c r="D325" s="69" t="s">
        <v>806</v>
      </c>
      <c r="E325" s="88" t="s">
        <v>198</v>
      </c>
      <c r="F325" s="67">
        <f>F326+F335</f>
        <v>87362363.549692005</v>
      </c>
      <c r="G325" s="62" t="s">
        <v>1059</v>
      </c>
      <c r="H325" s="67">
        <v>88310364.189999998</v>
      </c>
      <c r="I325" s="67">
        <f>I326+I335</f>
        <v>88830665.829999998</v>
      </c>
      <c r="J325" s="67">
        <v>87277606.759300008</v>
      </c>
      <c r="K325" s="242">
        <f t="shared" si="5"/>
        <v>84756.790391996503</v>
      </c>
    </row>
    <row r="326" spans="3:11" ht="18.75" customHeight="1" x14ac:dyDescent="0.25">
      <c r="C326" s="80"/>
      <c r="D326" s="69" t="s">
        <v>807</v>
      </c>
      <c r="E326" s="88" t="s">
        <v>199</v>
      </c>
      <c r="F326" s="67">
        <f>F327+F331</f>
        <v>48583625.099691994</v>
      </c>
      <c r="G326" s="62" t="s">
        <v>1059</v>
      </c>
      <c r="H326" s="67">
        <v>49303389.600000001</v>
      </c>
      <c r="I326" s="67">
        <f>I327+I331</f>
        <v>49518087.620000005</v>
      </c>
      <c r="J326" s="67">
        <v>48503720.405995995</v>
      </c>
      <c r="K326" s="242">
        <f t="shared" si="5"/>
        <v>79904.693695999682</v>
      </c>
    </row>
    <row r="327" spans="3:11" ht="18.75" customHeight="1" x14ac:dyDescent="0.2">
      <c r="C327" s="80"/>
      <c r="D327" s="69" t="s">
        <v>808</v>
      </c>
      <c r="E327" s="88" t="s">
        <v>200</v>
      </c>
      <c r="F327" s="67">
        <f>F328+F329+F330</f>
        <v>46518862.559691995</v>
      </c>
      <c r="G327" s="7" t="s">
        <v>1059</v>
      </c>
      <c r="H327" s="67">
        <v>47167223.07</v>
      </c>
      <c r="I327" s="67">
        <f>I328+I329+I330</f>
        <v>47135690.140000001</v>
      </c>
      <c r="J327" s="67">
        <v>46443273.413091995</v>
      </c>
      <c r="K327" s="242">
        <f t="shared" si="5"/>
        <v>75589.14660000056</v>
      </c>
    </row>
    <row r="328" spans="3:11" ht="18.75" customHeight="1" x14ac:dyDescent="0.2">
      <c r="C328" s="80"/>
      <c r="D328" s="70" t="s">
        <v>809</v>
      </c>
      <c r="E328" s="89" t="s">
        <v>810</v>
      </c>
      <c r="F328" s="71">
        <f>'Bilancio_di_Verifica '!J295+'Bilancio_di_Verifica '!J296+'Bilancio_di_Verifica '!J297+'Bilancio_di_Verifica '!J299+'Bilancio_di_Verifica '!J301+'Bilancio_di_Verifica '!J302+'Bilancio_di_Verifica '!J305+'Bilancio_di_Verifica '!J306</f>
        <v>41639362.149691999</v>
      </c>
      <c r="H328" s="71">
        <v>42582438.009999998</v>
      </c>
      <c r="I328" s="71">
        <v>42737876.520000003</v>
      </c>
      <c r="J328" s="71">
        <v>41567057.849691994</v>
      </c>
      <c r="K328" s="242">
        <f t="shared" si="5"/>
        <v>72304.30000000447</v>
      </c>
    </row>
    <row r="329" spans="3:11" ht="18.75" customHeight="1" x14ac:dyDescent="0.25">
      <c r="C329" s="80"/>
      <c r="D329" s="70" t="s">
        <v>811</v>
      </c>
      <c r="E329" s="89" t="s">
        <v>812</v>
      </c>
      <c r="F329" s="71">
        <f>'Bilancio_di_Verifica '!J317+'Bilancio_di_Verifica '!J318+'Bilancio_di_Verifica '!J319+'Bilancio_di_Verifica '!J320+'Bilancio_di_Verifica '!J322+'Bilancio_di_Verifica '!J323+'Bilancio_di_Verifica '!J326</f>
        <v>4879500.41</v>
      </c>
      <c r="G329" s="62"/>
      <c r="H329" s="71">
        <v>4584785.0599999996</v>
      </c>
      <c r="I329" s="71">
        <v>4397813.62</v>
      </c>
      <c r="J329" s="71">
        <v>4876215.5634000003</v>
      </c>
      <c r="K329" s="242">
        <f t="shared" si="5"/>
        <v>3284.8465999998152</v>
      </c>
    </row>
    <row r="330" spans="3:11" ht="18.75" customHeight="1" x14ac:dyDescent="0.25">
      <c r="C330" s="80"/>
      <c r="D330" s="70" t="s">
        <v>813</v>
      </c>
      <c r="E330" s="89" t="s">
        <v>814</v>
      </c>
      <c r="F330" s="71"/>
      <c r="G330" s="62"/>
      <c r="H330" s="71"/>
      <c r="I330" s="71"/>
      <c r="J330" s="71"/>
      <c r="K330" s="242">
        <f t="shared" si="5"/>
        <v>0</v>
      </c>
    </row>
    <row r="331" spans="3:11" ht="18.75" customHeight="1" x14ac:dyDescent="0.25">
      <c r="C331" s="80"/>
      <c r="D331" s="69" t="s">
        <v>815</v>
      </c>
      <c r="E331" s="88" t="s">
        <v>201</v>
      </c>
      <c r="F331" s="67">
        <f>F332+F333+F334</f>
        <v>2064762.54</v>
      </c>
      <c r="G331" s="62" t="s">
        <v>1059</v>
      </c>
      <c r="H331" s="67">
        <v>2136166.5300000003</v>
      </c>
      <c r="I331" s="67">
        <f>I332+I333+I334</f>
        <v>2382397.4800000004</v>
      </c>
      <c r="J331" s="67">
        <v>2060446.9929040002</v>
      </c>
      <c r="K331" s="242">
        <f t="shared" si="5"/>
        <v>4315.5470959998202</v>
      </c>
    </row>
    <row r="332" spans="3:11" ht="18.75" customHeight="1" x14ac:dyDescent="0.2">
      <c r="C332" s="80"/>
      <c r="D332" s="70" t="s">
        <v>816</v>
      </c>
      <c r="E332" s="89" t="s">
        <v>817</v>
      </c>
      <c r="F332" s="71">
        <f>'Bilancio_di_Verifica '!J307+'Bilancio_di_Verifica '!J308+'Bilancio_di_Verifica '!J309+'Bilancio_di_Verifica '!J310+'Bilancio_di_Verifica '!J312+'Bilancio_di_Verifica '!J313+'Bilancio_di_Verifica '!J316</f>
        <v>1795980.2100000002</v>
      </c>
      <c r="H332" s="71">
        <v>1886155.3300000003</v>
      </c>
      <c r="I332" s="71">
        <v>2112468.3000000003</v>
      </c>
      <c r="J332" s="71">
        <v>1791664.6608680002</v>
      </c>
      <c r="K332" s="242">
        <f t="shared" si="5"/>
        <v>4315.5491319999564</v>
      </c>
    </row>
    <row r="333" spans="3:11" ht="18.75" customHeight="1" x14ac:dyDescent="0.25">
      <c r="C333" s="80"/>
      <c r="D333" s="70" t="s">
        <v>818</v>
      </c>
      <c r="E333" s="89" t="s">
        <v>819</v>
      </c>
      <c r="F333" s="71">
        <f>'Bilancio_di_Verifica '!J327+'Bilancio_di_Verifica '!J328+'Bilancio_di_Verifica '!J329+'Bilancio_di_Verifica '!J330+'Bilancio_di_Verifica '!J333+'Bilancio_di_Verifica '!J336</f>
        <v>268782.32999999996</v>
      </c>
      <c r="G333" s="62"/>
      <c r="H333" s="71">
        <v>250011.2</v>
      </c>
      <c r="I333" s="71">
        <v>269929.18</v>
      </c>
      <c r="J333" s="71">
        <v>268782.33203599998</v>
      </c>
      <c r="K333" s="242">
        <f t="shared" si="5"/>
        <v>-2.0360000198706985E-3</v>
      </c>
    </row>
    <row r="334" spans="3:11" ht="18.75" customHeight="1" x14ac:dyDescent="0.25">
      <c r="C334" s="80"/>
      <c r="D334" s="70" t="s">
        <v>820</v>
      </c>
      <c r="E334" s="89" t="s">
        <v>821</v>
      </c>
      <c r="F334" s="71"/>
      <c r="G334" s="62"/>
      <c r="H334" s="71"/>
      <c r="I334" s="71"/>
      <c r="J334" s="71"/>
      <c r="K334" s="242">
        <f t="shared" si="5"/>
        <v>0</v>
      </c>
    </row>
    <row r="335" spans="3:11" ht="18.75" customHeight="1" x14ac:dyDescent="0.25">
      <c r="C335" s="80"/>
      <c r="D335" s="69" t="s">
        <v>822</v>
      </c>
      <c r="E335" s="88" t="s">
        <v>202</v>
      </c>
      <c r="F335" s="67">
        <f>F336+F337+F338</f>
        <v>38778738.450000003</v>
      </c>
      <c r="G335" s="62" t="s">
        <v>1059</v>
      </c>
      <c r="H335" s="67">
        <v>39006974.590000004</v>
      </c>
      <c r="I335" s="67">
        <f>I336+I337+I338</f>
        <v>39312578.209999993</v>
      </c>
      <c r="J335" s="67">
        <v>38773886.353304014</v>
      </c>
      <c r="K335" s="242">
        <f t="shared" si="5"/>
        <v>4852.0966959893703</v>
      </c>
    </row>
    <row r="336" spans="3:11" ht="18.75" customHeight="1" x14ac:dyDescent="0.25">
      <c r="C336" s="80"/>
      <c r="D336" s="70" t="s">
        <v>823</v>
      </c>
      <c r="E336" s="89" t="s">
        <v>824</v>
      </c>
      <c r="F336" s="71">
        <f>'Bilancio_di_Verifica '!J337+'Bilancio_di_Verifica '!J338+'Bilancio_di_Verifica '!J339+'Bilancio_di_Verifica '!J340+'Bilancio_di_Verifica '!J342+'Bilancio_di_Verifica '!J344+'Bilancio_di_Verifica '!J345</f>
        <v>34784757.020000003</v>
      </c>
      <c r="G336" s="62"/>
      <c r="H336" s="71">
        <v>35055098.130000003</v>
      </c>
      <c r="I336" s="71">
        <v>35477824.889999993</v>
      </c>
      <c r="J336" s="71">
        <v>34799469.68097201</v>
      </c>
      <c r="K336" s="242">
        <f t="shared" si="5"/>
        <v>-14712.660972006619</v>
      </c>
    </row>
    <row r="337" spans="3:11" ht="18.75" customHeight="1" x14ac:dyDescent="0.25">
      <c r="C337" s="80"/>
      <c r="D337" s="70" t="s">
        <v>825</v>
      </c>
      <c r="E337" s="89" t="s">
        <v>826</v>
      </c>
      <c r="F337" s="71">
        <f>'Bilancio_di_Verifica '!J347+'Bilancio_di_Verifica '!J348+'Bilancio_di_Verifica '!J349+'Bilancio_di_Verifica '!J350+'Bilancio_di_Verifica '!J353+'Bilancio_di_Verifica '!J356</f>
        <v>3993981.43</v>
      </c>
      <c r="G337" s="62"/>
      <c r="H337" s="71">
        <v>3951876.4600000004</v>
      </c>
      <c r="I337" s="71">
        <v>3834753.3200000003</v>
      </c>
      <c r="J337" s="71">
        <v>3974416.6723320005</v>
      </c>
      <c r="K337" s="242">
        <f t="shared" si="5"/>
        <v>19564.757667999715</v>
      </c>
    </row>
    <row r="338" spans="3:11" ht="18.75" customHeight="1" x14ac:dyDescent="0.2">
      <c r="C338" s="80"/>
      <c r="D338" s="70" t="s">
        <v>827</v>
      </c>
      <c r="E338" s="89" t="s">
        <v>828</v>
      </c>
      <c r="F338" s="71"/>
      <c r="H338" s="71"/>
      <c r="I338" s="71"/>
      <c r="J338" s="71"/>
      <c r="K338" s="242">
        <f t="shared" si="5"/>
        <v>0</v>
      </c>
    </row>
    <row r="339" spans="3:11" ht="18.75" customHeight="1" x14ac:dyDescent="0.25">
      <c r="C339" s="80"/>
      <c r="D339" s="69" t="s">
        <v>829</v>
      </c>
      <c r="E339" s="88" t="s">
        <v>203</v>
      </c>
      <c r="F339" s="67">
        <f>F340+F344</f>
        <v>384130.30999999994</v>
      </c>
      <c r="G339" s="62" t="s">
        <v>1059</v>
      </c>
      <c r="H339" s="67">
        <v>384940.09</v>
      </c>
      <c r="I339" s="67">
        <f>I340+I344</f>
        <v>374090.18</v>
      </c>
      <c r="J339" s="67">
        <v>384130.31487999996</v>
      </c>
      <c r="K339" s="242">
        <f t="shared" si="5"/>
        <v>-4.8800000222399831E-3</v>
      </c>
    </row>
    <row r="340" spans="3:11" ht="18.75" customHeight="1" x14ac:dyDescent="0.25">
      <c r="C340" s="80"/>
      <c r="D340" s="69" t="s">
        <v>830</v>
      </c>
      <c r="E340" s="88" t="s">
        <v>204</v>
      </c>
      <c r="F340" s="67">
        <f>F341+F342+F343</f>
        <v>384130.30999999994</v>
      </c>
      <c r="G340" s="62" t="s">
        <v>1059</v>
      </c>
      <c r="H340" s="67">
        <v>384940.09</v>
      </c>
      <c r="I340" s="67">
        <f>I341+I342+I343</f>
        <v>374090.18</v>
      </c>
      <c r="J340" s="67">
        <v>384130.31487999996</v>
      </c>
      <c r="K340" s="242">
        <f t="shared" si="5"/>
        <v>-4.8800000222399831E-3</v>
      </c>
    </row>
    <row r="341" spans="3:11" ht="18.75" customHeight="1" x14ac:dyDescent="0.25">
      <c r="C341" s="80"/>
      <c r="D341" s="70" t="s">
        <v>831</v>
      </c>
      <c r="E341" s="89" t="s">
        <v>832</v>
      </c>
      <c r="F341" s="71">
        <f>'Bilancio_di_Verifica '!J357+'Bilancio_di_Verifica '!J358+'Bilancio_di_Verifica '!J360+'Bilancio_di_Verifica '!J363+'Bilancio_di_Verifica '!J365+'Bilancio_di_Verifica '!J366</f>
        <v>384130.30999999994</v>
      </c>
      <c r="G341" s="62"/>
      <c r="H341" s="71">
        <v>384940.09</v>
      </c>
      <c r="I341" s="71">
        <v>374090.18</v>
      </c>
      <c r="J341" s="71">
        <v>384130.31487999996</v>
      </c>
      <c r="K341" s="242">
        <f t="shared" si="5"/>
        <v>-4.8800000222399831E-3</v>
      </c>
    </row>
    <row r="342" spans="3:11" ht="18.75" customHeight="1" x14ac:dyDescent="0.2">
      <c r="C342" s="80"/>
      <c r="D342" s="70" t="s">
        <v>833</v>
      </c>
      <c r="E342" s="89" t="s">
        <v>834</v>
      </c>
      <c r="F342" s="71"/>
      <c r="H342" s="71"/>
      <c r="I342" s="71"/>
      <c r="J342" s="71"/>
      <c r="K342" s="242">
        <f t="shared" si="5"/>
        <v>0</v>
      </c>
    </row>
    <row r="343" spans="3:11" ht="18.75" customHeight="1" x14ac:dyDescent="0.25">
      <c r="C343" s="80"/>
      <c r="D343" s="70" t="s">
        <v>835</v>
      </c>
      <c r="E343" s="89" t="s">
        <v>836</v>
      </c>
      <c r="F343" s="71"/>
      <c r="G343" s="62"/>
      <c r="H343" s="71"/>
      <c r="I343" s="71"/>
      <c r="J343" s="71"/>
      <c r="K343" s="242">
        <f t="shared" si="5"/>
        <v>0</v>
      </c>
    </row>
    <row r="344" spans="3:11" ht="18.75" customHeight="1" x14ac:dyDescent="0.25">
      <c r="C344" s="80"/>
      <c r="D344" s="70" t="s">
        <v>837</v>
      </c>
      <c r="E344" s="88" t="s">
        <v>205</v>
      </c>
      <c r="F344" s="67">
        <f>F345+F346+F347</f>
        <v>0</v>
      </c>
      <c r="G344" s="62" t="s">
        <v>1059</v>
      </c>
      <c r="H344" s="67">
        <v>0</v>
      </c>
      <c r="I344" s="67">
        <v>0</v>
      </c>
      <c r="J344" s="67">
        <v>0</v>
      </c>
      <c r="K344" s="242">
        <f t="shared" si="5"/>
        <v>0</v>
      </c>
    </row>
    <row r="345" spans="3:11" ht="18.75" customHeight="1" x14ac:dyDescent="0.2">
      <c r="C345" s="80"/>
      <c r="D345" s="70" t="s">
        <v>838</v>
      </c>
      <c r="E345" s="89" t="s">
        <v>839</v>
      </c>
      <c r="F345" s="71"/>
      <c r="H345" s="71"/>
      <c r="I345" s="71"/>
      <c r="J345" s="71"/>
      <c r="K345" s="242">
        <f t="shared" si="5"/>
        <v>0</v>
      </c>
    </row>
    <row r="346" spans="3:11" ht="18.75" customHeight="1" x14ac:dyDescent="0.25">
      <c r="C346" s="80"/>
      <c r="D346" s="70" t="s">
        <v>840</v>
      </c>
      <c r="E346" s="89" t="s">
        <v>841</v>
      </c>
      <c r="F346" s="71"/>
      <c r="G346" s="62"/>
      <c r="H346" s="71"/>
      <c r="I346" s="71"/>
      <c r="J346" s="71"/>
      <c r="K346" s="242">
        <f t="shared" si="5"/>
        <v>0</v>
      </c>
    </row>
    <row r="347" spans="3:11" ht="18.75" customHeight="1" x14ac:dyDescent="0.25">
      <c r="C347" s="80"/>
      <c r="D347" s="70" t="s">
        <v>842</v>
      </c>
      <c r="E347" s="89" t="s">
        <v>843</v>
      </c>
      <c r="F347" s="71"/>
      <c r="G347" s="62"/>
      <c r="H347" s="71"/>
      <c r="I347" s="71"/>
      <c r="J347" s="71"/>
      <c r="K347" s="242">
        <f t="shared" si="5"/>
        <v>0</v>
      </c>
    </row>
    <row r="348" spans="3:11" ht="18.75" customHeight="1" x14ac:dyDescent="0.2">
      <c r="C348" s="80"/>
      <c r="D348" s="69" t="s">
        <v>844</v>
      </c>
      <c r="E348" s="88" t="s">
        <v>206</v>
      </c>
      <c r="F348" s="67">
        <f>F349+F353</f>
        <v>7229567.3900000006</v>
      </c>
      <c r="G348" s="7" t="s">
        <v>1059</v>
      </c>
      <c r="H348" s="67">
        <v>7308891.5499999989</v>
      </c>
      <c r="I348" s="67">
        <f>I349+I353</f>
        <v>7322081.0199999996</v>
      </c>
      <c r="J348" s="67">
        <v>7226935.4831360001</v>
      </c>
      <c r="K348" s="242">
        <f t="shared" si="5"/>
        <v>2631.9068640004843</v>
      </c>
    </row>
    <row r="349" spans="3:11" ht="18.75" customHeight="1" x14ac:dyDescent="0.2">
      <c r="C349" s="80"/>
      <c r="D349" s="69" t="s">
        <v>845</v>
      </c>
      <c r="E349" s="88" t="s">
        <v>207</v>
      </c>
      <c r="F349" s="67">
        <f>F350+F351+F352</f>
        <v>0</v>
      </c>
      <c r="G349" s="7" t="s">
        <v>1059</v>
      </c>
      <c r="H349" s="67">
        <v>0</v>
      </c>
      <c r="I349" s="67">
        <v>0</v>
      </c>
      <c r="J349" s="67">
        <v>0</v>
      </c>
      <c r="K349" s="242">
        <f t="shared" si="5"/>
        <v>0</v>
      </c>
    </row>
    <row r="350" spans="3:11" ht="18.75" customHeight="1" x14ac:dyDescent="0.25">
      <c r="C350" s="80"/>
      <c r="D350" s="70" t="s">
        <v>846</v>
      </c>
      <c r="E350" s="89" t="s">
        <v>847</v>
      </c>
      <c r="F350" s="71"/>
      <c r="G350" s="62"/>
      <c r="H350" s="71"/>
      <c r="I350" s="71"/>
      <c r="J350" s="71"/>
      <c r="K350" s="242">
        <f t="shared" si="5"/>
        <v>0</v>
      </c>
    </row>
    <row r="351" spans="3:11" ht="18.75" customHeight="1" x14ac:dyDescent="0.2">
      <c r="C351" s="80"/>
      <c r="D351" s="70" t="s">
        <v>848</v>
      </c>
      <c r="E351" s="89" t="s">
        <v>849</v>
      </c>
      <c r="F351" s="71"/>
      <c r="H351" s="71"/>
      <c r="I351" s="71"/>
      <c r="J351" s="71"/>
      <c r="K351" s="242">
        <f t="shared" si="5"/>
        <v>0</v>
      </c>
    </row>
    <row r="352" spans="3:11" ht="18.75" customHeight="1" x14ac:dyDescent="0.25">
      <c r="C352" s="80"/>
      <c r="D352" s="70" t="s">
        <v>850</v>
      </c>
      <c r="E352" s="89" t="s">
        <v>851</v>
      </c>
      <c r="F352" s="71"/>
      <c r="G352" s="62"/>
      <c r="H352" s="71"/>
      <c r="I352" s="71"/>
      <c r="J352" s="71"/>
      <c r="K352" s="242">
        <f t="shared" si="5"/>
        <v>0</v>
      </c>
    </row>
    <row r="353" spans="3:11" ht="18.75" customHeight="1" x14ac:dyDescent="0.2">
      <c r="C353" s="80"/>
      <c r="D353" s="69" t="s">
        <v>852</v>
      </c>
      <c r="E353" s="88" t="s">
        <v>208</v>
      </c>
      <c r="F353" s="67">
        <f>F354+F355+F356</f>
        <v>7229567.3900000006</v>
      </c>
      <c r="G353" s="7" t="s">
        <v>1059</v>
      </c>
      <c r="H353" s="67">
        <v>7308891.5499999989</v>
      </c>
      <c r="I353" s="67">
        <f>I354+I355+I356</f>
        <v>7322081.0199999996</v>
      </c>
      <c r="J353" s="67">
        <v>7226935.4831360001</v>
      </c>
      <c r="K353" s="242">
        <f t="shared" si="5"/>
        <v>2631.9068640004843</v>
      </c>
    </row>
    <row r="354" spans="3:11" ht="18.75" customHeight="1" x14ac:dyDescent="0.25">
      <c r="C354" s="80"/>
      <c r="D354" s="70" t="s">
        <v>853</v>
      </c>
      <c r="E354" s="89" t="s">
        <v>854</v>
      </c>
      <c r="F354" s="71">
        <f>'Bilancio_di_Verifica '!J386+'Bilancio_di_Verifica '!J387+'Bilancio_di_Verifica '!J388+'Bilancio_di_Verifica '!J389+'Bilancio_di_Verifica '!J391+'Bilancio_di_Verifica '!J393+'Bilancio_di_Verifica '!J394</f>
        <v>5925969.7600000007</v>
      </c>
      <c r="G354" s="62"/>
      <c r="H354" s="71">
        <v>6041653.5299999993</v>
      </c>
      <c r="I354" s="71">
        <v>5958289.3399999999</v>
      </c>
      <c r="J354" s="71">
        <v>5924541.1125119999</v>
      </c>
      <c r="K354" s="242">
        <f t="shared" si="5"/>
        <v>1428.6474880008027</v>
      </c>
    </row>
    <row r="355" spans="3:11" ht="18.75" customHeight="1" x14ac:dyDescent="0.2">
      <c r="C355" s="80"/>
      <c r="D355" s="70" t="s">
        <v>855</v>
      </c>
      <c r="E355" s="89" t="s">
        <v>856</v>
      </c>
      <c r="F355" s="71">
        <f>'Bilancio_di_Verifica '!J395+'Bilancio_di_Verifica '!J396+'Bilancio_di_Verifica '!J397+'Bilancio_di_Verifica '!J398+'Bilancio_di_Verifica '!J400+'Bilancio_di_Verifica '!J403</f>
        <v>1303597.6299999999</v>
      </c>
      <c r="H355" s="71">
        <v>1267238.02</v>
      </c>
      <c r="I355" s="71">
        <v>1363791.68</v>
      </c>
      <c r="J355" s="71">
        <v>1302394.370624</v>
      </c>
      <c r="K355" s="242">
        <f t="shared" si="5"/>
        <v>1203.2593759999145</v>
      </c>
    </row>
    <row r="356" spans="3:11" ht="18.75" customHeight="1" x14ac:dyDescent="0.25">
      <c r="C356" s="80"/>
      <c r="D356" s="70" t="s">
        <v>857</v>
      </c>
      <c r="E356" s="89" t="s">
        <v>858</v>
      </c>
      <c r="F356" s="71"/>
      <c r="G356" s="62"/>
      <c r="H356" s="71"/>
      <c r="I356" s="71"/>
      <c r="J356" s="71"/>
      <c r="K356" s="242">
        <f t="shared" si="5"/>
        <v>0</v>
      </c>
    </row>
    <row r="357" spans="3:11" ht="18.75" customHeight="1" x14ac:dyDescent="0.25">
      <c r="C357" s="80"/>
      <c r="D357" s="69" t="s">
        <v>859</v>
      </c>
      <c r="E357" s="88" t="s">
        <v>209</v>
      </c>
      <c r="F357" s="67">
        <f>F358+F362</f>
        <v>6180103.0800000001</v>
      </c>
      <c r="G357" s="62" t="s">
        <v>1059</v>
      </c>
      <c r="H357" s="67">
        <v>6152321.9199999999</v>
      </c>
      <c r="I357" s="67">
        <f>I358+I362</f>
        <v>6149875.5</v>
      </c>
      <c r="J357" s="67">
        <v>6242351.0270160008</v>
      </c>
      <c r="K357" s="242">
        <f t="shared" si="5"/>
        <v>-62247.947016000748</v>
      </c>
    </row>
    <row r="358" spans="3:11" ht="18.75" customHeight="1" x14ac:dyDescent="0.25">
      <c r="C358" s="80"/>
      <c r="D358" s="69" t="s">
        <v>860</v>
      </c>
      <c r="E358" s="88" t="s">
        <v>210</v>
      </c>
      <c r="F358" s="67">
        <f>F359+F360+F361</f>
        <v>864880.0199999999</v>
      </c>
      <c r="G358" s="62" t="s">
        <v>1059</v>
      </c>
      <c r="H358" s="67">
        <v>865615.51</v>
      </c>
      <c r="I358" s="67">
        <f>I359+I360+I361</f>
        <v>843641.73</v>
      </c>
      <c r="J358" s="67">
        <v>905163.5714159999</v>
      </c>
      <c r="K358" s="242">
        <f t="shared" si="5"/>
        <v>-40283.551416000002</v>
      </c>
    </row>
    <row r="359" spans="3:11" ht="18.75" customHeight="1" x14ac:dyDescent="0.25">
      <c r="C359" s="80"/>
      <c r="D359" s="70" t="s">
        <v>861</v>
      </c>
      <c r="E359" s="89" t="s">
        <v>862</v>
      </c>
      <c r="F359" s="71">
        <f>'Bilancio_di_Verifica '!J404+'Bilancio_di_Verifica '!J405+'Bilancio_di_Verifica '!J407+'Bilancio_di_Verifica '!J410+'Bilancio_di_Verifica '!J413</f>
        <v>864880.0199999999</v>
      </c>
      <c r="G359" s="62"/>
      <c r="H359" s="71">
        <v>865615.51</v>
      </c>
      <c r="I359" s="71">
        <v>843641.73</v>
      </c>
      <c r="J359" s="71">
        <v>905163.5714159999</v>
      </c>
      <c r="K359" s="242">
        <f t="shared" si="5"/>
        <v>-40283.551416000002</v>
      </c>
    </row>
    <row r="360" spans="3:11" ht="18.75" customHeight="1" x14ac:dyDescent="0.25">
      <c r="C360" s="80"/>
      <c r="D360" s="70" t="s">
        <v>863</v>
      </c>
      <c r="E360" s="89" t="s">
        <v>864</v>
      </c>
      <c r="F360" s="71"/>
      <c r="G360" s="62"/>
      <c r="H360" s="71"/>
      <c r="I360" s="71"/>
      <c r="J360" s="71"/>
      <c r="K360" s="242">
        <f t="shared" si="5"/>
        <v>0</v>
      </c>
    </row>
    <row r="361" spans="3:11" ht="18.75" customHeight="1" x14ac:dyDescent="0.25">
      <c r="C361" s="80"/>
      <c r="D361" s="70" t="s">
        <v>865</v>
      </c>
      <c r="E361" s="89" t="s">
        <v>866</v>
      </c>
      <c r="F361" s="71"/>
      <c r="G361" s="62"/>
      <c r="H361" s="71"/>
      <c r="I361" s="71"/>
      <c r="J361" s="71"/>
      <c r="K361" s="242">
        <f t="shared" si="5"/>
        <v>0</v>
      </c>
    </row>
    <row r="362" spans="3:11" ht="18.75" customHeight="1" x14ac:dyDescent="0.25">
      <c r="C362" s="80"/>
      <c r="D362" s="69" t="s">
        <v>867</v>
      </c>
      <c r="E362" s="88" t="s">
        <v>211</v>
      </c>
      <c r="F362" s="67">
        <f>F363+F364+F365</f>
        <v>5315223.0600000005</v>
      </c>
      <c r="G362" s="62" t="s">
        <v>1059</v>
      </c>
      <c r="H362" s="67">
        <v>5286706.41</v>
      </c>
      <c r="I362" s="67">
        <f>I363+I364+I365</f>
        <v>5306233.7699999996</v>
      </c>
      <c r="J362" s="67">
        <v>5337187.4556000009</v>
      </c>
      <c r="K362" s="242">
        <f t="shared" si="5"/>
        <v>-21964.395600000396</v>
      </c>
    </row>
    <row r="363" spans="3:11" ht="18.75" customHeight="1" x14ac:dyDescent="0.2">
      <c r="C363" s="80"/>
      <c r="D363" s="70" t="s">
        <v>868</v>
      </c>
      <c r="E363" s="89" t="s">
        <v>869</v>
      </c>
      <c r="F363" s="71">
        <f>'Bilancio_di_Verifica '!J415+'Bilancio_di_Verifica '!J416+'Bilancio_di_Verifica '!J417+'Bilancio_di_Verifica '!J418+'Bilancio_di_Verifica '!J421+'Bilancio_di_Verifica '!J424+'Bilancio_di_Verifica '!J425</f>
        <v>5315223.0600000005</v>
      </c>
      <c r="H363" s="71">
        <v>5286706.41</v>
      </c>
      <c r="I363" s="71">
        <v>5306233.7699999996</v>
      </c>
      <c r="J363" s="71">
        <v>5337187.4556000009</v>
      </c>
      <c r="K363" s="242">
        <f t="shared" si="5"/>
        <v>-21964.395600000396</v>
      </c>
    </row>
    <row r="364" spans="3:11" ht="18.75" customHeight="1" x14ac:dyDescent="0.25">
      <c r="C364" s="80"/>
      <c r="D364" s="70" t="s">
        <v>870</v>
      </c>
      <c r="E364" s="89" t="s">
        <v>871</v>
      </c>
      <c r="F364" s="71"/>
      <c r="G364" s="62"/>
      <c r="H364" s="71"/>
      <c r="I364" s="71"/>
      <c r="J364" s="71"/>
      <c r="K364" s="242">
        <f t="shared" si="5"/>
        <v>0</v>
      </c>
    </row>
    <row r="365" spans="3:11" ht="18.75" customHeight="1" x14ac:dyDescent="0.2">
      <c r="C365" s="80"/>
      <c r="D365" s="70" t="s">
        <v>872</v>
      </c>
      <c r="E365" s="89" t="s">
        <v>873</v>
      </c>
      <c r="F365" s="71"/>
      <c r="H365" s="71"/>
      <c r="I365" s="71"/>
      <c r="J365" s="71"/>
      <c r="K365" s="242">
        <f t="shared" si="5"/>
        <v>0</v>
      </c>
    </row>
    <row r="366" spans="3:11" ht="18.75" customHeight="1" x14ac:dyDescent="0.25">
      <c r="C366" s="80"/>
      <c r="D366" s="69" t="s">
        <v>874</v>
      </c>
      <c r="E366" s="88" t="s">
        <v>212</v>
      </c>
      <c r="F366" s="67">
        <f>F367+F368+F369</f>
        <v>1487909.03</v>
      </c>
      <c r="G366" s="62" t="s">
        <v>1059</v>
      </c>
      <c r="H366" s="67">
        <v>1128743.02</v>
      </c>
      <c r="I366" s="67">
        <f>I367+I368+I369</f>
        <v>968000</v>
      </c>
      <c r="J366" s="67">
        <v>1080593.4445454546</v>
      </c>
      <c r="K366" s="241">
        <f t="shared" si="5"/>
        <v>407315.58545454545</v>
      </c>
    </row>
    <row r="367" spans="3:11" ht="15" customHeight="1" x14ac:dyDescent="0.25">
      <c r="C367" s="80"/>
      <c r="D367" s="70" t="s">
        <v>875</v>
      </c>
      <c r="E367" s="89" t="s">
        <v>876</v>
      </c>
      <c r="F367" s="71">
        <f>'Bilancio_di_Verifica '!J428</f>
        <v>453514</v>
      </c>
      <c r="G367" s="62"/>
      <c r="H367" s="71">
        <v>5131</v>
      </c>
      <c r="I367" s="71">
        <v>382000</v>
      </c>
      <c r="J367" s="71">
        <v>0</v>
      </c>
      <c r="K367" s="241">
        <f t="shared" si="5"/>
        <v>453514</v>
      </c>
    </row>
    <row r="368" spans="3:11" ht="15" customHeight="1" x14ac:dyDescent="0.25">
      <c r="C368" s="80"/>
      <c r="D368" s="70" t="s">
        <v>877</v>
      </c>
      <c r="E368" s="89" t="s">
        <v>213</v>
      </c>
      <c r="F368" s="71"/>
      <c r="G368" s="62"/>
      <c r="H368" s="71"/>
      <c r="I368" s="71"/>
      <c r="J368" s="71"/>
      <c r="K368" s="241">
        <f t="shared" si="5"/>
        <v>0</v>
      </c>
    </row>
    <row r="369" spans="3:11" ht="15" customHeight="1" x14ac:dyDescent="0.25">
      <c r="C369" s="80"/>
      <c r="D369" s="69" t="s">
        <v>878</v>
      </c>
      <c r="E369" s="88" t="s">
        <v>214</v>
      </c>
      <c r="F369" s="67">
        <f>F370+F371</f>
        <v>1034395.03</v>
      </c>
      <c r="G369" s="62" t="s">
        <v>1059</v>
      </c>
      <c r="H369" s="67">
        <v>1123612.02</v>
      </c>
      <c r="I369" s="67">
        <f>I370+I371</f>
        <v>586000</v>
      </c>
      <c r="J369" s="67">
        <v>1080593.4445454546</v>
      </c>
      <c r="K369" s="241">
        <f t="shared" si="5"/>
        <v>-46198.414545454551</v>
      </c>
    </row>
    <row r="370" spans="3:11" ht="15" customHeight="1" x14ac:dyDescent="0.25">
      <c r="C370" s="80"/>
      <c r="D370" s="70" t="s">
        <v>879</v>
      </c>
      <c r="E370" s="89" t="s">
        <v>215</v>
      </c>
      <c r="F370" s="71">
        <f>'Bilancio_di_Verifica '!J430+'Bilancio_di_Verifica '!J431</f>
        <v>324660.99</v>
      </c>
      <c r="G370" s="62"/>
      <c r="H370" s="71">
        <v>376994.11</v>
      </c>
      <c r="I370" s="71">
        <v>466000</v>
      </c>
      <c r="J370" s="71">
        <v>347191.06454545457</v>
      </c>
      <c r="K370" s="241">
        <f t="shared" si="5"/>
        <v>-22530.074545454583</v>
      </c>
    </row>
    <row r="371" spans="3:11" ht="15" customHeight="1" x14ac:dyDescent="0.25">
      <c r="C371" s="80"/>
      <c r="D371" s="70" t="s">
        <v>880</v>
      </c>
      <c r="E371" s="89" t="s">
        <v>216</v>
      </c>
      <c r="F371" s="71">
        <f>'Bilancio_di_Verifica '!J432</f>
        <v>709734.04</v>
      </c>
      <c r="G371" s="62"/>
      <c r="H371" s="71">
        <v>746617.91</v>
      </c>
      <c r="I371" s="71">
        <v>120000</v>
      </c>
      <c r="J371" s="71">
        <v>733402.38</v>
      </c>
      <c r="K371" s="241">
        <f t="shared" si="5"/>
        <v>-23668.339999999967</v>
      </c>
    </row>
    <row r="372" spans="3:11" ht="15" customHeight="1" x14ac:dyDescent="0.25">
      <c r="C372" s="80"/>
      <c r="D372" s="69" t="s">
        <v>881</v>
      </c>
      <c r="E372" s="88" t="s">
        <v>882</v>
      </c>
      <c r="F372" s="67">
        <f>F374</f>
        <v>3172845.25</v>
      </c>
      <c r="G372" s="62" t="s">
        <v>1059</v>
      </c>
      <c r="H372" s="67">
        <v>2546291.42</v>
      </c>
      <c r="I372" s="67">
        <f>I374</f>
        <v>2271619.94</v>
      </c>
      <c r="J372" s="67">
        <v>3034410.0700000003</v>
      </c>
      <c r="K372" s="241">
        <f t="shared" si="5"/>
        <v>138435.1799999997</v>
      </c>
    </row>
    <row r="373" spans="3:11" ht="15" customHeight="1" x14ac:dyDescent="0.25">
      <c r="C373" s="80"/>
      <c r="D373" s="70" t="s">
        <v>883</v>
      </c>
      <c r="E373" s="88" t="s">
        <v>217</v>
      </c>
      <c r="F373" s="71"/>
      <c r="G373" s="62"/>
      <c r="H373" s="71"/>
      <c r="I373" s="71"/>
      <c r="J373" s="71"/>
    </row>
    <row r="374" spans="3:11" ht="15" customHeight="1" x14ac:dyDescent="0.2">
      <c r="C374" s="80"/>
      <c r="D374" s="70" t="s">
        <v>884</v>
      </c>
      <c r="E374" s="88" t="s">
        <v>885</v>
      </c>
      <c r="F374" s="71">
        <f>F375+F378</f>
        <v>3172845.25</v>
      </c>
      <c r="H374" s="71">
        <v>2546291.42</v>
      </c>
      <c r="I374" s="71">
        <f>I375+I378</f>
        <v>2271619.94</v>
      </c>
      <c r="J374" s="71"/>
    </row>
    <row r="375" spans="3:11" ht="15" customHeight="1" x14ac:dyDescent="0.25">
      <c r="C375" s="80"/>
      <c r="D375" s="69" t="s">
        <v>886</v>
      </c>
      <c r="E375" s="88" t="s">
        <v>887</v>
      </c>
      <c r="F375" s="67">
        <f>F376+F377</f>
        <v>1509982.52</v>
      </c>
      <c r="G375" s="62" t="s">
        <v>1059</v>
      </c>
      <c r="H375" s="67">
        <v>1376645.88</v>
      </c>
      <c r="I375" s="67">
        <f>I376+I377</f>
        <v>1177863.18</v>
      </c>
      <c r="J375" s="67">
        <v>1476806.3866666667</v>
      </c>
    </row>
    <row r="376" spans="3:11" ht="15" customHeight="1" x14ac:dyDescent="0.2">
      <c r="C376" s="80"/>
      <c r="D376" s="70" t="s">
        <v>888</v>
      </c>
      <c r="E376" s="89" t="s">
        <v>889</v>
      </c>
      <c r="F376" s="71"/>
      <c r="H376" s="71"/>
      <c r="I376" s="71"/>
      <c r="J376" s="71"/>
    </row>
    <row r="377" spans="3:11" ht="15" customHeight="1" x14ac:dyDescent="0.25">
      <c r="C377" s="80"/>
      <c r="D377" s="70" t="s">
        <v>890</v>
      </c>
      <c r="E377" s="89" t="s">
        <v>891</v>
      </c>
      <c r="F377" s="71">
        <f>'Bilancio_di_Verifica '!J438</f>
        <v>1509982.52</v>
      </c>
      <c r="G377" s="62"/>
      <c r="H377" s="71">
        <v>1376645.88</v>
      </c>
      <c r="I377" s="71">
        <v>1177863.18</v>
      </c>
      <c r="J377" s="71">
        <v>1476806.3866666667</v>
      </c>
    </row>
    <row r="378" spans="3:11" ht="15" customHeight="1" x14ac:dyDescent="0.25">
      <c r="C378" s="80"/>
      <c r="D378" s="69" t="s">
        <v>892</v>
      </c>
      <c r="E378" s="88" t="s">
        <v>893</v>
      </c>
      <c r="F378" s="75">
        <f>'Bilancio_di_Verifica '!J440+'Bilancio_di_Verifica '!J441+'Bilancio_di_Verifica '!J443</f>
        <v>1662862.7300000002</v>
      </c>
      <c r="G378" s="62"/>
      <c r="H378" s="75">
        <v>1169645.54</v>
      </c>
      <c r="I378" s="75">
        <v>1093756.76</v>
      </c>
      <c r="J378" s="75">
        <v>1557603.6833333333</v>
      </c>
    </row>
    <row r="379" spans="3:11" ht="15" customHeight="1" x14ac:dyDescent="0.2">
      <c r="C379" s="80"/>
      <c r="D379" s="69" t="s">
        <v>894</v>
      </c>
      <c r="E379" s="88" t="s">
        <v>895</v>
      </c>
      <c r="F379" s="67">
        <f>F380+F381</f>
        <v>0</v>
      </c>
      <c r="G379" s="7" t="s">
        <v>1059</v>
      </c>
      <c r="H379" s="67">
        <v>0</v>
      </c>
      <c r="I379" s="67">
        <v>0</v>
      </c>
      <c r="J379" s="67">
        <v>0</v>
      </c>
    </row>
    <row r="380" spans="3:11" ht="15" customHeight="1" x14ac:dyDescent="0.2">
      <c r="C380" s="80"/>
      <c r="D380" s="70" t="s">
        <v>896</v>
      </c>
      <c r="E380" s="89" t="s">
        <v>897</v>
      </c>
      <c r="F380" s="71"/>
      <c r="H380" s="71"/>
      <c r="I380" s="71"/>
      <c r="J380" s="71"/>
    </row>
    <row r="381" spans="3:11" ht="15" customHeight="1" x14ac:dyDescent="0.25">
      <c r="C381" s="80"/>
      <c r="D381" s="70" t="s">
        <v>898</v>
      </c>
      <c r="E381" s="89" t="s">
        <v>899</v>
      </c>
      <c r="F381" s="71"/>
      <c r="G381" s="62"/>
      <c r="H381" s="71"/>
      <c r="I381" s="71"/>
      <c r="J381" s="71"/>
    </row>
    <row r="382" spans="3:11" ht="15" customHeight="1" x14ac:dyDescent="0.25">
      <c r="C382" s="80"/>
      <c r="D382" s="69" t="s">
        <v>900</v>
      </c>
      <c r="E382" s="88" t="s">
        <v>901</v>
      </c>
      <c r="F382" s="67">
        <f>F383+F384</f>
        <v>-419158.85000000021</v>
      </c>
      <c r="G382" s="62" t="s">
        <v>1059</v>
      </c>
      <c r="H382" s="67">
        <v>137956.57000000108</v>
      </c>
      <c r="I382" s="67">
        <f>I383+I384</f>
        <v>-226085.09999999998</v>
      </c>
      <c r="J382" s="67">
        <v>-419158.85000000056</v>
      </c>
    </row>
    <row r="383" spans="3:11" ht="15" customHeight="1" x14ac:dyDescent="0.2">
      <c r="C383" s="80"/>
      <c r="D383" s="70" t="s">
        <v>902</v>
      </c>
      <c r="E383" s="89" t="s">
        <v>903</v>
      </c>
      <c r="F383" s="71">
        <f>('Bilancio_di_Verifica '!J445+'Bilancio_di_Verifica '!J448+'Bilancio_di_Verifica '!J449+'Bilancio_di_Verifica '!J450+'Bilancio_di_Verifica '!J453)-('Bilancio_di_Verifica '!J87+'Bilancio_di_Verifica '!J88+'Bilancio_di_Verifica '!J90+'Bilancio_di_Verifica '!J91+'Bilancio_di_Verifica '!J92+'Bilancio_di_Verifica '!J95+'Bilancio_di_Verifica '!J96+'Bilancio_di_Verifica '!J99)</f>
        <v>-254768.95000000019</v>
      </c>
      <c r="H383" s="71">
        <v>105306.91000000108</v>
      </c>
      <c r="I383" s="71">
        <v>-235848.24</v>
      </c>
      <c r="J383" s="71">
        <v>-76795.359999999404</v>
      </c>
    </row>
    <row r="384" spans="3:11" ht="15" customHeight="1" x14ac:dyDescent="0.25">
      <c r="C384" s="80"/>
      <c r="D384" s="70" t="s">
        <v>904</v>
      </c>
      <c r="E384" s="89" t="s">
        <v>905</v>
      </c>
      <c r="F384" s="71">
        <f>('Bilancio_di_Verifica '!J461+'Bilancio_di_Verifica '!J463+'Bilancio_di_Verifica '!J464)-('Bilancio_di_Verifica '!J103+'Bilancio_di_Verifica '!J105+'Bilancio_di_Verifica '!J106+'Bilancio_di_Verifica '!J107)</f>
        <v>-164389.9</v>
      </c>
      <c r="G384" s="62"/>
      <c r="H384" s="71">
        <v>32649.659999999996</v>
      </c>
      <c r="I384" s="71">
        <v>9763.1400000000067</v>
      </c>
      <c r="J384" s="71">
        <v>495954.20999999996</v>
      </c>
    </row>
    <row r="385" spans="3:11" ht="15" customHeight="1" x14ac:dyDescent="0.2">
      <c r="C385" s="80"/>
      <c r="D385" s="69" t="s">
        <v>906</v>
      </c>
      <c r="E385" s="88" t="s">
        <v>907</v>
      </c>
      <c r="F385" s="67">
        <f>F386+F392+F393+F398</f>
        <v>5032564.26</v>
      </c>
      <c r="G385" s="7" t="s">
        <v>1059</v>
      </c>
      <c r="H385" s="67">
        <v>6958955.9799999995</v>
      </c>
      <c r="I385" s="67">
        <f>I386+I392+I393+I398</f>
        <v>5100000</v>
      </c>
      <c r="J385" s="67">
        <v>6873181.7999999998</v>
      </c>
      <c r="K385" s="241">
        <f t="shared" ref="K385:K416" si="6">F385-J385</f>
        <v>-1840617.54</v>
      </c>
    </row>
    <row r="386" spans="3:11" ht="15" customHeight="1" x14ac:dyDescent="0.25">
      <c r="C386" s="80"/>
      <c r="D386" s="69" t="s">
        <v>908</v>
      </c>
      <c r="E386" s="88" t="s">
        <v>909</v>
      </c>
      <c r="F386" s="67">
        <f>F387+F388+F389+F390+F391</f>
        <v>2300000</v>
      </c>
      <c r="G386" s="62" t="s">
        <v>1059</v>
      </c>
      <c r="H386" s="67">
        <v>3926442</v>
      </c>
      <c r="I386" s="67">
        <v>3500000</v>
      </c>
      <c r="J386" s="67">
        <v>4200000</v>
      </c>
      <c r="K386" s="241">
        <f t="shared" si="6"/>
        <v>-1900000</v>
      </c>
    </row>
    <row r="387" spans="3:11" ht="15" customHeight="1" x14ac:dyDescent="0.25">
      <c r="C387" s="80"/>
      <c r="D387" s="70" t="s">
        <v>910</v>
      </c>
      <c r="E387" s="89" t="s">
        <v>911</v>
      </c>
      <c r="F387" s="71">
        <f>'Bilancio_di_Verifica '!J466</f>
        <v>1300000</v>
      </c>
      <c r="G387" s="62"/>
      <c r="H387" s="71">
        <v>1876442</v>
      </c>
      <c r="I387" s="71">
        <v>2000000</v>
      </c>
      <c r="J387" s="71">
        <v>1700000</v>
      </c>
      <c r="K387" s="241">
        <f t="shared" si="6"/>
        <v>-400000</v>
      </c>
    </row>
    <row r="388" spans="3:11" ht="15" customHeight="1" x14ac:dyDescent="0.25">
      <c r="C388" s="80"/>
      <c r="D388" s="70" t="s">
        <v>912</v>
      </c>
      <c r="E388" s="89" t="s">
        <v>913</v>
      </c>
      <c r="F388" s="71">
        <f>'Bilancio_di_Verifica '!J467</f>
        <v>0</v>
      </c>
      <c r="G388" s="62"/>
      <c r="H388" s="71">
        <v>1050000</v>
      </c>
      <c r="I388" s="71">
        <v>500000</v>
      </c>
      <c r="J388" s="71">
        <v>500000</v>
      </c>
      <c r="K388" s="241">
        <f t="shared" si="6"/>
        <v>-500000</v>
      </c>
    </row>
    <row r="389" spans="3:11" ht="15" customHeight="1" x14ac:dyDescent="0.25">
      <c r="C389" s="80"/>
      <c r="D389" s="70" t="s">
        <v>914</v>
      </c>
      <c r="E389" s="89" t="s">
        <v>915</v>
      </c>
      <c r="F389" s="71"/>
      <c r="G389" s="62"/>
      <c r="H389" s="71"/>
      <c r="I389" s="71"/>
      <c r="J389" s="71"/>
      <c r="K389" s="241">
        <f t="shared" si="6"/>
        <v>0</v>
      </c>
    </row>
    <row r="390" spans="3:11" ht="15" customHeight="1" x14ac:dyDescent="0.25">
      <c r="C390" s="80"/>
      <c r="D390" s="70" t="s">
        <v>916</v>
      </c>
      <c r="E390" s="89" t="s">
        <v>917</v>
      </c>
      <c r="F390" s="71">
        <f>'Bilancio_di_Verifica '!J468</f>
        <v>1000000</v>
      </c>
      <c r="G390" s="62"/>
      <c r="H390" s="71">
        <v>1000000</v>
      </c>
      <c r="I390" s="71">
        <v>1000000</v>
      </c>
      <c r="J390" s="71">
        <v>2000000</v>
      </c>
      <c r="K390" s="241">
        <f t="shared" si="6"/>
        <v>-1000000</v>
      </c>
    </row>
    <row r="391" spans="3:11" ht="15" customHeight="1" x14ac:dyDescent="0.25">
      <c r="C391" s="80"/>
      <c r="D391" s="70" t="s">
        <v>918</v>
      </c>
      <c r="E391" s="89" t="s">
        <v>919</v>
      </c>
      <c r="F391" s="71"/>
      <c r="G391" s="62"/>
      <c r="H391" s="71"/>
      <c r="I391" s="71"/>
      <c r="J391" s="71"/>
      <c r="K391" s="241">
        <f t="shared" si="6"/>
        <v>0</v>
      </c>
    </row>
    <row r="392" spans="3:11" ht="15" customHeight="1" x14ac:dyDescent="0.25">
      <c r="C392" s="80"/>
      <c r="D392" s="69" t="s">
        <v>920</v>
      </c>
      <c r="E392" s="88" t="s">
        <v>921</v>
      </c>
      <c r="F392" s="75"/>
      <c r="G392" s="62"/>
      <c r="H392" s="75"/>
      <c r="I392" s="75"/>
      <c r="J392" s="75"/>
      <c r="K392" s="241">
        <f t="shared" si="6"/>
        <v>0</v>
      </c>
    </row>
    <row r="393" spans="3:11" ht="15" customHeight="1" x14ac:dyDescent="0.25">
      <c r="C393" s="80"/>
      <c r="D393" s="69" t="s">
        <v>922</v>
      </c>
      <c r="E393" s="88" t="s">
        <v>923</v>
      </c>
      <c r="F393" s="67">
        <f>F394+F395+F396+F397</f>
        <v>40000</v>
      </c>
      <c r="G393" s="62" t="s">
        <v>1059</v>
      </c>
      <c r="H393" s="67">
        <v>2452634.0299999998</v>
      </c>
      <c r="I393" s="67">
        <v>0</v>
      </c>
      <c r="J393" s="67">
        <v>203600</v>
      </c>
      <c r="K393" s="241">
        <f t="shared" si="6"/>
        <v>-163600</v>
      </c>
    </row>
    <row r="394" spans="3:11" ht="15" customHeight="1" x14ac:dyDescent="0.2">
      <c r="C394" s="80"/>
      <c r="D394" s="70" t="s">
        <v>924</v>
      </c>
      <c r="E394" s="89" t="s">
        <v>925</v>
      </c>
      <c r="F394" s="71">
        <f>'Bilancio_di_Verifica '!J475</f>
        <v>40000</v>
      </c>
      <c r="H394" s="71">
        <v>2452634.0299999998</v>
      </c>
      <c r="I394" s="71"/>
      <c r="J394" s="71">
        <v>203600</v>
      </c>
      <c r="K394" s="241">
        <f t="shared" si="6"/>
        <v>-163600</v>
      </c>
    </row>
    <row r="395" spans="3:11" ht="15" customHeight="1" x14ac:dyDescent="0.25">
      <c r="C395" s="80"/>
      <c r="D395" s="70" t="s">
        <v>926</v>
      </c>
      <c r="E395" s="89" t="s">
        <v>927</v>
      </c>
      <c r="F395" s="71"/>
      <c r="G395" s="62"/>
      <c r="H395" s="71"/>
      <c r="I395" s="71"/>
      <c r="J395" s="71"/>
      <c r="K395" s="241">
        <f t="shared" si="6"/>
        <v>0</v>
      </c>
    </row>
    <row r="396" spans="3:11" ht="15" customHeight="1" x14ac:dyDescent="0.2">
      <c r="C396" s="80"/>
      <c r="D396" s="70" t="s">
        <v>928</v>
      </c>
      <c r="E396" s="89" t="s">
        <v>929</v>
      </c>
      <c r="F396" s="71"/>
      <c r="H396" s="71"/>
      <c r="I396" s="71"/>
      <c r="J396" s="71"/>
      <c r="K396" s="241">
        <f t="shared" si="6"/>
        <v>0</v>
      </c>
    </row>
    <row r="397" spans="3:11" ht="15" customHeight="1" x14ac:dyDescent="0.25">
      <c r="C397" s="80"/>
      <c r="D397" s="70" t="s">
        <v>930</v>
      </c>
      <c r="E397" s="89" t="s">
        <v>931</v>
      </c>
      <c r="F397" s="71"/>
      <c r="G397" s="62"/>
      <c r="H397" s="71"/>
      <c r="I397" s="71"/>
      <c r="J397" s="71"/>
      <c r="K397" s="241">
        <f t="shared" si="6"/>
        <v>0</v>
      </c>
    </row>
    <row r="398" spans="3:11" ht="15" customHeight="1" x14ac:dyDescent="0.25">
      <c r="C398" s="80"/>
      <c r="D398" s="69" t="s">
        <v>932</v>
      </c>
      <c r="E398" s="88" t="s">
        <v>933</v>
      </c>
      <c r="F398" s="67">
        <f>F399+F400+F401+F402+F403+F404+F405</f>
        <v>2692564.26</v>
      </c>
      <c r="G398" s="62" t="s">
        <v>1059</v>
      </c>
      <c r="H398" s="67">
        <v>579879.94999999995</v>
      </c>
      <c r="I398" s="67">
        <v>1600000</v>
      </c>
      <c r="J398" s="67">
        <v>2469581.7999999998</v>
      </c>
      <c r="K398" s="241">
        <f t="shared" si="6"/>
        <v>222982.45999999996</v>
      </c>
    </row>
    <row r="399" spans="3:11" ht="15" customHeight="1" x14ac:dyDescent="0.25">
      <c r="C399" s="80"/>
      <c r="D399" s="70" t="s">
        <v>934</v>
      </c>
      <c r="E399" s="89" t="s">
        <v>935</v>
      </c>
      <c r="F399" s="71">
        <f>'Bilancio_di_Verifica '!J470</f>
        <v>800000</v>
      </c>
      <c r="G399" s="62"/>
      <c r="H399" s="71">
        <v>350000</v>
      </c>
      <c r="I399" s="71">
        <v>650000</v>
      </c>
      <c r="J399" s="71">
        <v>769581.8</v>
      </c>
      <c r="K399" s="241">
        <f t="shared" si="6"/>
        <v>30418.199999999953</v>
      </c>
    </row>
    <row r="400" spans="3:11" ht="15" customHeight="1" x14ac:dyDescent="0.25">
      <c r="C400" s="80"/>
      <c r="D400" s="70" t="s">
        <v>936</v>
      </c>
      <c r="E400" s="89" t="s">
        <v>937</v>
      </c>
      <c r="F400" s="71"/>
      <c r="G400" s="62"/>
      <c r="H400" s="71"/>
      <c r="I400" s="71"/>
      <c r="J400" s="71"/>
      <c r="K400" s="241">
        <f t="shared" si="6"/>
        <v>0</v>
      </c>
    </row>
    <row r="401" spans="3:11" ht="15" customHeight="1" x14ac:dyDescent="0.25">
      <c r="C401" s="80"/>
      <c r="D401" s="70" t="s">
        <v>938</v>
      </c>
      <c r="E401" s="89" t="s">
        <v>939</v>
      </c>
      <c r="F401" s="71"/>
      <c r="G401" s="62"/>
      <c r="H401" s="71"/>
      <c r="I401" s="71"/>
      <c r="J401" s="71"/>
      <c r="K401" s="241">
        <f t="shared" si="6"/>
        <v>0</v>
      </c>
    </row>
    <row r="402" spans="3:11" ht="15" customHeight="1" x14ac:dyDescent="0.25">
      <c r="C402" s="80"/>
      <c r="D402" s="70" t="s">
        <v>940</v>
      </c>
      <c r="E402" s="89" t="s">
        <v>941</v>
      </c>
      <c r="F402" s="71"/>
      <c r="G402" s="62"/>
      <c r="H402" s="71"/>
      <c r="I402" s="71"/>
      <c r="J402" s="71"/>
      <c r="K402" s="241">
        <f t="shared" si="6"/>
        <v>0</v>
      </c>
    </row>
    <row r="403" spans="3:11" ht="15" customHeight="1" x14ac:dyDescent="0.25">
      <c r="C403" s="80"/>
      <c r="D403" s="70" t="s">
        <v>942</v>
      </c>
      <c r="E403" s="89" t="s">
        <v>943</v>
      </c>
      <c r="F403" s="71"/>
      <c r="G403" s="62"/>
      <c r="H403" s="71"/>
      <c r="I403" s="71"/>
      <c r="J403" s="71"/>
      <c r="K403" s="241">
        <f t="shared" si="6"/>
        <v>0</v>
      </c>
    </row>
    <row r="404" spans="3:11" ht="15" customHeight="1" x14ac:dyDescent="0.25">
      <c r="C404" s="80"/>
      <c r="D404" s="70" t="s">
        <v>944</v>
      </c>
      <c r="E404" s="89" t="s">
        <v>945</v>
      </c>
      <c r="F404" s="71"/>
      <c r="G404" s="62"/>
      <c r="H404" s="71"/>
      <c r="I404" s="71"/>
      <c r="J404" s="71"/>
      <c r="K404" s="241">
        <f t="shared" si="6"/>
        <v>0</v>
      </c>
    </row>
    <row r="405" spans="3:11" ht="15" customHeight="1" x14ac:dyDescent="0.2">
      <c r="C405" s="80"/>
      <c r="D405" s="70" t="s">
        <v>946</v>
      </c>
      <c r="E405" s="89" t="s">
        <v>947</v>
      </c>
      <c r="F405" s="71">
        <f>'Bilancio_di_Verifica '!J476</f>
        <v>1892564.26</v>
      </c>
      <c r="H405" s="71">
        <v>229879.95</v>
      </c>
      <c r="I405" s="71">
        <v>950000</v>
      </c>
      <c r="J405" s="71">
        <v>1700000</v>
      </c>
      <c r="K405" s="241">
        <f t="shared" si="6"/>
        <v>192564.26</v>
      </c>
    </row>
    <row r="406" spans="3:11" ht="15" customHeight="1" x14ac:dyDescent="0.2">
      <c r="C406" s="80"/>
      <c r="D406" s="70" t="s">
        <v>948</v>
      </c>
      <c r="E406" s="89" t="s">
        <v>0</v>
      </c>
      <c r="F406" s="90">
        <f>F127+F155+F307+F315+F325+F339+F348+F357+F366+F372+F379+F382+F385</f>
        <v>187096199.41969201</v>
      </c>
      <c r="G406" s="7" t="s">
        <v>1059</v>
      </c>
      <c r="H406" s="90">
        <v>188875771.57999995</v>
      </c>
      <c r="I406" s="90">
        <f>I127+I155+I307+I315+I325+I339+I348+I357+I366+I372+I379+I382+I385</f>
        <v>177481814.71000004</v>
      </c>
      <c r="J406" s="90">
        <v>187730056.21418485</v>
      </c>
      <c r="K406" s="241">
        <f t="shared" si="6"/>
        <v>-633856.79449284077</v>
      </c>
    </row>
    <row r="407" spans="3:11" ht="15" customHeight="1" x14ac:dyDescent="0.2">
      <c r="C407" s="80"/>
      <c r="D407" s="69" t="s">
        <v>949</v>
      </c>
      <c r="E407" s="88" t="s">
        <v>1</v>
      </c>
      <c r="F407" s="67">
        <f>F408+F409+F410</f>
        <v>1398.08</v>
      </c>
      <c r="G407" s="7" t="s">
        <v>1059</v>
      </c>
      <c r="H407" s="67">
        <v>409.86</v>
      </c>
      <c r="I407" s="67">
        <v>700</v>
      </c>
      <c r="J407" s="67">
        <v>1392.6999999999998</v>
      </c>
      <c r="K407" s="241">
        <f t="shared" si="6"/>
        <v>5.3800000000001091</v>
      </c>
    </row>
    <row r="408" spans="3:11" ht="15" customHeight="1" x14ac:dyDescent="0.25">
      <c r="C408" s="80"/>
      <c r="D408" s="70" t="s">
        <v>950</v>
      </c>
      <c r="E408" s="89" t="s">
        <v>951</v>
      </c>
      <c r="F408" s="71">
        <f>'Bilancio_di_Verifica '!J477</f>
        <v>912.05</v>
      </c>
      <c r="G408" s="62"/>
      <c r="H408" s="71"/>
      <c r="I408" s="71">
        <v>700</v>
      </c>
      <c r="J408" s="71">
        <v>906.67</v>
      </c>
      <c r="K408" s="241">
        <f t="shared" si="6"/>
        <v>5.3799999999999955</v>
      </c>
    </row>
    <row r="409" spans="3:11" ht="15" customHeight="1" x14ac:dyDescent="0.25">
      <c r="C409" s="80"/>
      <c r="D409" s="70" t="s">
        <v>952</v>
      </c>
      <c r="E409" s="89" t="s">
        <v>2</v>
      </c>
      <c r="F409" s="71">
        <f>'Bilancio_di_Verifica '!J478</f>
        <v>486.03</v>
      </c>
      <c r="G409" s="62"/>
      <c r="H409" s="71">
        <v>409.86</v>
      </c>
      <c r="I409" s="71">
        <v>0</v>
      </c>
      <c r="J409" s="71">
        <v>486.03</v>
      </c>
      <c r="K409" s="241">
        <f t="shared" si="6"/>
        <v>0</v>
      </c>
    </row>
    <row r="410" spans="3:11" ht="15" customHeight="1" x14ac:dyDescent="0.25">
      <c r="C410" s="80"/>
      <c r="D410" s="70" t="s">
        <v>953</v>
      </c>
      <c r="E410" s="89" t="s">
        <v>3</v>
      </c>
      <c r="F410" s="71"/>
      <c r="G410" s="62"/>
      <c r="H410" s="71"/>
      <c r="I410" s="71"/>
      <c r="J410" s="71">
        <v>0</v>
      </c>
      <c r="K410" s="241">
        <f t="shared" si="6"/>
        <v>0</v>
      </c>
    </row>
    <row r="411" spans="3:11" ht="15" customHeight="1" x14ac:dyDescent="0.25">
      <c r="C411" s="80"/>
      <c r="D411" s="69" t="s">
        <v>954</v>
      </c>
      <c r="E411" s="88" t="s">
        <v>4</v>
      </c>
      <c r="F411" s="67">
        <f>F412+F413+F414+F415+F416</f>
        <v>0</v>
      </c>
      <c r="G411" s="62" t="s">
        <v>1059</v>
      </c>
      <c r="H411" s="67">
        <v>0</v>
      </c>
      <c r="I411" s="67">
        <v>0</v>
      </c>
      <c r="J411" s="67">
        <v>0</v>
      </c>
      <c r="K411" s="241">
        <f t="shared" si="6"/>
        <v>0</v>
      </c>
    </row>
    <row r="412" spans="3:11" ht="15" customHeight="1" x14ac:dyDescent="0.2">
      <c r="C412" s="80"/>
      <c r="D412" s="70" t="s">
        <v>955</v>
      </c>
      <c r="E412" s="89" t="s">
        <v>5</v>
      </c>
      <c r="F412" s="71"/>
      <c r="H412" s="71"/>
      <c r="I412" s="71"/>
      <c r="J412" s="71"/>
      <c r="K412" s="241">
        <f t="shared" si="6"/>
        <v>0</v>
      </c>
    </row>
    <row r="413" spans="3:11" ht="15" customHeight="1" x14ac:dyDescent="0.25">
      <c r="C413" s="80"/>
      <c r="D413" s="70" t="s">
        <v>956</v>
      </c>
      <c r="E413" s="89" t="s">
        <v>6</v>
      </c>
      <c r="F413" s="71"/>
      <c r="G413" s="62"/>
      <c r="H413" s="71"/>
      <c r="I413" s="71"/>
      <c r="J413" s="71"/>
      <c r="K413" s="241">
        <f t="shared" si="6"/>
        <v>0</v>
      </c>
    </row>
    <row r="414" spans="3:11" ht="15" customHeight="1" x14ac:dyDescent="0.25">
      <c r="C414" s="80"/>
      <c r="D414" s="70" t="s">
        <v>957</v>
      </c>
      <c r="E414" s="89" t="s">
        <v>7</v>
      </c>
      <c r="F414" s="71"/>
      <c r="G414" s="62"/>
      <c r="H414" s="71"/>
      <c r="I414" s="71"/>
      <c r="J414" s="71"/>
      <c r="K414" s="241">
        <f t="shared" si="6"/>
        <v>0</v>
      </c>
    </row>
    <row r="415" spans="3:11" ht="15" customHeight="1" x14ac:dyDescent="0.25">
      <c r="C415" s="80"/>
      <c r="D415" s="70" t="s">
        <v>958</v>
      </c>
      <c r="E415" s="89" t="s">
        <v>8</v>
      </c>
      <c r="F415" s="71"/>
      <c r="G415" s="62"/>
      <c r="H415" s="71"/>
      <c r="I415" s="71"/>
      <c r="J415" s="71"/>
      <c r="K415" s="241">
        <f t="shared" si="6"/>
        <v>0</v>
      </c>
    </row>
    <row r="416" spans="3:11" ht="15" customHeight="1" x14ac:dyDescent="0.2">
      <c r="C416" s="80"/>
      <c r="D416" s="70" t="s">
        <v>959</v>
      </c>
      <c r="E416" s="89" t="s">
        <v>9</v>
      </c>
      <c r="F416" s="71"/>
      <c r="H416" s="71"/>
      <c r="I416" s="71"/>
      <c r="J416" s="71"/>
      <c r="K416" s="241">
        <f t="shared" si="6"/>
        <v>0</v>
      </c>
    </row>
    <row r="417" spans="3:11" ht="15" customHeight="1" x14ac:dyDescent="0.2">
      <c r="C417" s="80"/>
      <c r="D417" s="69" t="s">
        <v>960</v>
      </c>
      <c r="E417" s="88" t="s">
        <v>10</v>
      </c>
      <c r="F417" s="67">
        <f>F418+F419+F420</f>
        <v>3576333.87</v>
      </c>
      <c r="G417" s="7" t="s">
        <v>1059</v>
      </c>
      <c r="H417" s="67">
        <v>4083893.8</v>
      </c>
      <c r="I417" s="67">
        <f>I418+I419+I420</f>
        <v>2900000</v>
      </c>
      <c r="J417" s="67">
        <v>3690479</v>
      </c>
      <c r="K417" s="241">
        <f t="shared" ref="K417:K448" si="7">F417-J417</f>
        <v>-114145.12999999989</v>
      </c>
    </row>
    <row r="418" spans="3:11" ht="25.5" x14ac:dyDescent="0.2">
      <c r="C418" s="80"/>
      <c r="D418" s="70" t="s">
        <v>961</v>
      </c>
      <c r="E418" s="89" t="s">
        <v>962</v>
      </c>
      <c r="F418" s="71">
        <f>'Bilancio_di_Verifica '!J482</f>
        <v>700526.62</v>
      </c>
      <c r="H418" s="71">
        <v>933285.86</v>
      </c>
      <c r="I418" s="71">
        <v>1000000</v>
      </c>
      <c r="J418" s="71">
        <v>677431.99</v>
      </c>
      <c r="K418" s="241">
        <f t="shared" si="7"/>
        <v>23094.630000000005</v>
      </c>
    </row>
    <row r="419" spans="3:11" x14ac:dyDescent="0.2">
      <c r="C419" s="80"/>
      <c r="D419" s="70" t="s">
        <v>963</v>
      </c>
      <c r="E419" s="89" t="s">
        <v>11</v>
      </c>
      <c r="F419" s="71"/>
      <c r="H419" s="71">
        <v>0</v>
      </c>
      <c r="I419" s="71"/>
      <c r="J419" s="71">
        <v>0</v>
      </c>
      <c r="K419" s="241">
        <f t="shared" si="7"/>
        <v>0</v>
      </c>
    </row>
    <row r="420" spans="3:11" x14ac:dyDescent="0.2">
      <c r="C420" s="80"/>
      <c r="D420" s="70" t="s">
        <v>964</v>
      </c>
      <c r="E420" s="89" t="s">
        <v>12</v>
      </c>
      <c r="F420" s="71">
        <f>'Bilancio_di_Verifica '!J484</f>
        <v>2875807.25</v>
      </c>
      <c r="H420" s="71">
        <v>3150607.94</v>
      </c>
      <c r="I420" s="71">
        <v>1900000</v>
      </c>
      <c r="J420" s="71">
        <v>3013047.01</v>
      </c>
      <c r="K420" s="241">
        <f t="shared" si="7"/>
        <v>-137239.75999999978</v>
      </c>
    </row>
    <row r="421" spans="3:11" x14ac:dyDescent="0.2">
      <c r="C421" s="80"/>
      <c r="D421" s="69" t="s">
        <v>965</v>
      </c>
      <c r="E421" s="88" t="s">
        <v>966</v>
      </c>
      <c r="F421" s="67">
        <f>F422+F423</f>
        <v>5427.69</v>
      </c>
      <c r="G421" s="7" t="s">
        <v>1059</v>
      </c>
      <c r="H421" s="67">
        <v>4070.03</v>
      </c>
      <c r="I421" s="67">
        <v>6000</v>
      </c>
      <c r="J421" s="67">
        <v>5236.5466666666662</v>
      </c>
      <c r="K421" s="241">
        <f t="shared" si="7"/>
        <v>191.14333333333343</v>
      </c>
    </row>
    <row r="422" spans="3:11" x14ac:dyDescent="0.2">
      <c r="C422" s="80"/>
      <c r="D422" s="70" t="s">
        <v>967</v>
      </c>
      <c r="E422" s="89" t="s">
        <v>13</v>
      </c>
      <c r="F422" s="71">
        <f>'Bilancio_di_Verifica '!J485</f>
        <v>5427.69</v>
      </c>
      <c r="H422" s="71">
        <v>4046.48</v>
      </c>
      <c r="I422" s="71">
        <v>6000</v>
      </c>
      <c r="J422" s="71">
        <v>5236.5466666666662</v>
      </c>
      <c r="K422" s="241">
        <f t="shared" si="7"/>
        <v>191.14333333333343</v>
      </c>
    </row>
    <row r="423" spans="3:11" x14ac:dyDescent="0.2">
      <c r="C423" s="80"/>
      <c r="D423" s="70" t="s">
        <v>968</v>
      </c>
      <c r="E423" s="89" t="s">
        <v>14</v>
      </c>
      <c r="F423" s="71"/>
      <c r="H423" s="71">
        <v>23.55</v>
      </c>
      <c r="I423" s="71"/>
      <c r="J423" s="71">
        <v>0</v>
      </c>
      <c r="K423" s="241">
        <f t="shared" si="7"/>
        <v>0</v>
      </c>
    </row>
    <row r="424" spans="3:11" x14ac:dyDescent="0.2">
      <c r="C424" s="80"/>
      <c r="D424" s="69" t="s">
        <v>969</v>
      </c>
      <c r="E424" s="88" t="s">
        <v>15</v>
      </c>
      <c r="F424" s="67">
        <f>F421+F417+F411-F407</f>
        <v>3580363.48</v>
      </c>
      <c r="G424" s="7" t="s">
        <v>1059</v>
      </c>
      <c r="H424" s="67">
        <v>4087553.9699999997</v>
      </c>
      <c r="I424" s="67">
        <f>I421+I417+I411-I407</f>
        <v>2905300</v>
      </c>
      <c r="J424" s="67">
        <v>3694322.8466666667</v>
      </c>
      <c r="K424" s="241">
        <f t="shared" si="7"/>
        <v>-113959.3666666667</v>
      </c>
    </row>
    <row r="425" spans="3:11" ht="25.5" x14ac:dyDescent="0.2">
      <c r="C425" s="80"/>
      <c r="D425" s="69" t="s">
        <v>970</v>
      </c>
      <c r="E425" s="88" t="s">
        <v>16</v>
      </c>
      <c r="F425" s="71"/>
      <c r="H425" s="71"/>
      <c r="I425" s="71"/>
      <c r="J425" s="71"/>
      <c r="K425" s="241">
        <f t="shared" si="7"/>
        <v>0</v>
      </c>
    </row>
    <row r="426" spans="3:11" ht="25.5" x14ac:dyDescent="0.2">
      <c r="C426" s="80"/>
      <c r="D426" s="69" t="s">
        <v>971</v>
      </c>
      <c r="E426" s="88" t="s">
        <v>17</v>
      </c>
      <c r="F426" s="71"/>
      <c r="H426" s="71"/>
      <c r="I426" s="71"/>
      <c r="J426" s="71"/>
      <c r="K426" s="241">
        <f t="shared" si="7"/>
        <v>0</v>
      </c>
    </row>
    <row r="427" spans="3:11" ht="25.5" x14ac:dyDescent="0.2">
      <c r="C427" s="80"/>
      <c r="D427" s="69" t="s">
        <v>972</v>
      </c>
      <c r="E427" s="88" t="s">
        <v>18</v>
      </c>
      <c r="F427" s="67">
        <f>F425+F426</f>
        <v>0</v>
      </c>
      <c r="G427" s="7" t="s">
        <v>1059</v>
      </c>
      <c r="H427" s="67">
        <v>0</v>
      </c>
      <c r="I427" s="67">
        <v>0</v>
      </c>
      <c r="J427" s="67">
        <v>0</v>
      </c>
      <c r="K427" s="241">
        <f t="shared" si="7"/>
        <v>0</v>
      </c>
    </row>
    <row r="428" spans="3:11" x14ac:dyDescent="0.2">
      <c r="C428" s="80"/>
      <c r="D428" s="70"/>
      <c r="E428" s="88" t="s">
        <v>973</v>
      </c>
      <c r="F428" s="71"/>
      <c r="H428" s="71"/>
      <c r="I428" s="71"/>
      <c r="J428" s="71"/>
      <c r="K428" s="241">
        <f t="shared" si="7"/>
        <v>0</v>
      </c>
    </row>
    <row r="429" spans="3:11" x14ac:dyDescent="0.2">
      <c r="C429" s="80"/>
      <c r="D429" s="69" t="s">
        <v>974</v>
      </c>
      <c r="E429" s="88" t="s">
        <v>19</v>
      </c>
      <c r="F429" s="67">
        <f>F430+F431</f>
        <v>7619254.8700000001</v>
      </c>
      <c r="G429" s="7" t="s">
        <v>1059</v>
      </c>
      <c r="H429" s="67">
        <v>1544487.2100000002</v>
      </c>
      <c r="I429" s="67">
        <v>0</v>
      </c>
      <c r="J429" s="67">
        <v>6767690.7199999997</v>
      </c>
      <c r="K429" s="241">
        <f t="shared" si="7"/>
        <v>851564.15000000037</v>
      </c>
    </row>
    <row r="430" spans="3:11" x14ac:dyDescent="0.2">
      <c r="C430" s="80"/>
      <c r="D430" s="69" t="s">
        <v>975</v>
      </c>
      <c r="E430" s="88" t="s">
        <v>20</v>
      </c>
      <c r="F430" s="75"/>
      <c r="H430" s="75"/>
      <c r="I430" s="75"/>
      <c r="J430" s="75"/>
      <c r="K430" s="241">
        <f t="shared" si="7"/>
        <v>0</v>
      </c>
    </row>
    <row r="431" spans="3:11" x14ac:dyDescent="0.2">
      <c r="C431" s="80"/>
      <c r="D431" s="69" t="s">
        <v>976</v>
      </c>
      <c r="E431" s="88" t="s">
        <v>21</v>
      </c>
      <c r="F431" s="67">
        <f>F432+F433+F443+F453</f>
        <v>7619254.8700000001</v>
      </c>
      <c r="G431" s="7" t="s">
        <v>1059</v>
      </c>
      <c r="H431" s="67">
        <v>1544487.2100000002</v>
      </c>
      <c r="I431" s="67">
        <v>0</v>
      </c>
      <c r="J431" s="67">
        <v>6767690.7199999997</v>
      </c>
      <c r="K431" s="241">
        <f t="shared" si="7"/>
        <v>851564.15000000037</v>
      </c>
    </row>
    <row r="432" spans="3:11" ht="25.5" x14ac:dyDescent="0.2">
      <c r="C432" s="80"/>
      <c r="D432" s="70" t="s">
        <v>977</v>
      </c>
      <c r="E432" s="88" t="s">
        <v>22</v>
      </c>
      <c r="F432" s="75">
        <f>'Bilancio_di_Verifica '!J490</f>
        <v>7803.11</v>
      </c>
      <c r="H432" s="75"/>
      <c r="I432" s="75"/>
      <c r="J432" s="75"/>
      <c r="K432" s="241">
        <f t="shared" si="7"/>
        <v>7803.11</v>
      </c>
    </row>
    <row r="433" spans="3:11" x14ac:dyDescent="0.2">
      <c r="C433" s="80"/>
      <c r="D433" s="69" t="s">
        <v>978</v>
      </c>
      <c r="E433" s="88" t="s">
        <v>23</v>
      </c>
      <c r="F433" s="67">
        <f>F434+F435</f>
        <v>1394474.4500000002</v>
      </c>
      <c r="G433" s="7" t="s">
        <v>1059</v>
      </c>
      <c r="H433" s="67">
        <v>1466223.7500000002</v>
      </c>
      <c r="I433" s="67">
        <v>0</v>
      </c>
      <c r="J433" s="67">
        <v>668343.25</v>
      </c>
      <c r="K433" s="241">
        <f t="shared" si="7"/>
        <v>726131.20000000019</v>
      </c>
    </row>
    <row r="434" spans="3:11" ht="38.25" x14ac:dyDescent="0.2">
      <c r="C434" s="80" t="s">
        <v>123</v>
      </c>
      <c r="D434" s="70" t="s">
        <v>979</v>
      </c>
      <c r="E434" s="88" t="s">
        <v>980</v>
      </c>
      <c r="F434" s="75">
        <f>'Bilancio_di_Verifica '!J491</f>
        <v>660391.57000000007</v>
      </c>
      <c r="H434" s="75">
        <v>216962.34</v>
      </c>
      <c r="I434" s="75">
        <v>0</v>
      </c>
      <c r="J434" s="75">
        <v>168984.95999999999</v>
      </c>
      <c r="K434" s="241">
        <f t="shared" si="7"/>
        <v>491406.6100000001</v>
      </c>
    </row>
    <row r="435" spans="3:11" ht="25.5" x14ac:dyDescent="0.2">
      <c r="C435" s="80"/>
      <c r="D435" s="69" t="s">
        <v>981</v>
      </c>
      <c r="E435" s="88" t="s">
        <v>982</v>
      </c>
      <c r="F435" s="67">
        <f>F436+F437+F438+F439+F440+F441+F442</f>
        <v>734082.88</v>
      </c>
      <c r="G435" s="7" t="s">
        <v>1059</v>
      </c>
      <c r="H435" s="67">
        <v>1249261.4100000001</v>
      </c>
      <c r="I435" s="67">
        <v>0</v>
      </c>
      <c r="J435" s="67">
        <v>499358.29000000004</v>
      </c>
      <c r="K435" s="241">
        <f t="shared" si="7"/>
        <v>234724.58999999997</v>
      </c>
    </row>
    <row r="436" spans="3:11" ht="25.5" x14ac:dyDescent="0.2">
      <c r="C436" s="80" t="s">
        <v>129</v>
      </c>
      <c r="D436" s="70" t="s">
        <v>983</v>
      </c>
      <c r="E436" s="89" t="s">
        <v>24</v>
      </c>
      <c r="F436" s="71"/>
      <c r="H436" s="71">
        <v>151377.75</v>
      </c>
      <c r="I436" s="71"/>
      <c r="J436" s="71"/>
      <c r="K436" s="241">
        <f t="shared" si="7"/>
        <v>0</v>
      </c>
    </row>
    <row r="437" spans="3:11" ht="25.5" x14ac:dyDescent="0.2">
      <c r="C437" s="80"/>
      <c r="D437" s="70" t="s">
        <v>984</v>
      </c>
      <c r="E437" s="89" t="s">
        <v>25</v>
      </c>
      <c r="F437" s="71">
        <f>'Bilancio_di_Verifica '!J494</f>
        <v>192564.26</v>
      </c>
      <c r="H437" s="71">
        <v>440406.13</v>
      </c>
      <c r="I437" s="71">
        <v>0</v>
      </c>
      <c r="J437" s="71"/>
      <c r="K437" s="241">
        <f t="shared" si="7"/>
        <v>192564.26</v>
      </c>
    </row>
    <row r="438" spans="3:11" ht="38.25" x14ac:dyDescent="0.2">
      <c r="C438" s="80"/>
      <c r="D438" s="70" t="s">
        <v>985</v>
      </c>
      <c r="E438" s="89" t="s">
        <v>26</v>
      </c>
      <c r="F438" s="71"/>
      <c r="H438" s="71">
        <v>0</v>
      </c>
      <c r="I438" s="71"/>
      <c r="J438" s="71"/>
      <c r="K438" s="241">
        <f t="shared" si="7"/>
        <v>0</v>
      </c>
    </row>
    <row r="439" spans="3:11" ht="38.25" x14ac:dyDescent="0.2">
      <c r="C439" s="80"/>
      <c r="D439" s="70" t="s">
        <v>986</v>
      </c>
      <c r="E439" s="89" t="s">
        <v>27</v>
      </c>
      <c r="F439" s="71">
        <f>'Bilancio_di_Verifica '!J496</f>
        <v>182328.13</v>
      </c>
      <c r="H439" s="71">
        <v>16160.11</v>
      </c>
      <c r="I439" s="71"/>
      <c r="J439" s="71">
        <v>182328.13</v>
      </c>
      <c r="K439" s="241">
        <f t="shared" si="7"/>
        <v>0</v>
      </c>
    </row>
    <row r="440" spans="3:11" ht="38.25" x14ac:dyDescent="0.2">
      <c r="C440" s="80"/>
      <c r="D440" s="70" t="s">
        <v>987</v>
      </c>
      <c r="E440" s="89" t="s">
        <v>988</v>
      </c>
      <c r="F440" s="71">
        <f>'Bilancio_di_Verifica '!J497</f>
        <v>0</v>
      </c>
      <c r="H440" s="71">
        <v>0</v>
      </c>
      <c r="I440" s="71"/>
      <c r="J440" s="71">
        <v>0</v>
      </c>
      <c r="K440" s="241">
        <f t="shared" si="7"/>
        <v>0</v>
      </c>
    </row>
    <row r="441" spans="3:11" ht="25.5" x14ac:dyDescent="0.2">
      <c r="C441" s="80"/>
      <c r="D441" s="70" t="s">
        <v>989</v>
      </c>
      <c r="E441" s="89" t="s">
        <v>28</v>
      </c>
      <c r="F441" s="71">
        <f>'Bilancio_di_Verifica '!J498</f>
        <v>162506.07</v>
      </c>
      <c r="H441" s="71"/>
      <c r="I441" s="71">
        <v>0</v>
      </c>
      <c r="J441" s="71">
        <v>122380.06999999999</v>
      </c>
      <c r="K441" s="241">
        <f t="shared" si="7"/>
        <v>40126.000000000015</v>
      </c>
    </row>
    <row r="442" spans="3:11" ht="25.5" x14ac:dyDescent="0.2">
      <c r="C442" s="80"/>
      <c r="D442" s="70" t="s">
        <v>990</v>
      </c>
      <c r="E442" s="89" t="s">
        <v>29</v>
      </c>
      <c r="F442" s="71">
        <f>'Bilancio_di_Verifica '!J499</f>
        <v>196684.42</v>
      </c>
      <c r="H442" s="71">
        <v>641317.42000000004</v>
      </c>
      <c r="I442" s="71">
        <v>0</v>
      </c>
      <c r="J442" s="71">
        <v>194650.09</v>
      </c>
      <c r="K442" s="241">
        <f t="shared" si="7"/>
        <v>2034.3300000000163</v>
      </c>
    </row>
    <row r="443" spans="3:11" x14ac:dyDescent="0.2">
      <c r="C443" s="80"/>
      <c r="D443" s="69" t="s">
        <v>991</v>
      </c>
      <c r="E443" s="88" t="s">
        <v>992</v>
      </c>
      <c r="F443" s="67">
        <f>F444+F445</f>
        <v>6216977.3099999996</v>
      </c>
      <c r="G443" s="7" t="s">
        <v>1059</v>
      </c>
      <c r="H443" s="67">
        <v>78263.460000000006</v>
      </c>
      <c r="I443" s="67">
        <v>0</v>
      </c>
      <c r="J443" s="67">
        <v>6099347.4699999997</v>
      </c>
      <c r="K443" s="241">
        <f t="shared" si="7"/>
        <v>117629.83999999985</v>
      </c>
    </row>
    <row r="444" spans="3:11" ht="38.25" x14ac:dyDescent="0.2">
      <c r="C444" s="80" t="s">
        <v>123</v>
      </c>
      <c r="D444" s="69" t="s">
        <v>993</v>
      </c>
      <c r="E444" s="88" t="s">
        <v>994</v>
      </c>
      <c r="F444" s="71"/>
      <c r="H444" s="71"/>
      <c r="I444" s="71"/>
      <c r="J444" s="71"/>
      <c r="K444" s="241">
        <f t="shared" si="7"/>
        <v>0</v>
      </c>
    </row>
    <row r="445" spans="3:11" ht="25.5" x14ac:dyDescent="0.2">
      <c r="C445" s="80"/>
      <c r="D445" s="69" t="s">
        <v>995</v>
      </c>
      <c r="E445" s="88" t="s">
        <v>996</v>
      </c>
      <c r="F445" s="67">
        <f>F446+F447+F448+F449+F450+F451+F452</f>
        <v>6216977.3099999996</v>
      </c>
      <c r="G445" s="7" t="s">
        <v>1059</v>
      </c>
      <c r="H445" s="67">
        <v>78263.460000000006</v>
      </c>
      <c r="I445" s="67">
        <v>0</v>
      </c>
      <c r="J445" s="67">
        <v>6099347.4699999997</v>
      </c>
      <c r="K445" s="241">
        <f t="shared" si="7"/>
        <v>117629.83999999985</v>
      </c>
    </row>
    <row r="446" spans="3:11" ht="25.5" x14ac:dyDescent="0.2">
      <c r="C446" s="80" t="s">
        <v>129</v>
      </c>
      <c r="D446" s="70" t="s">
        <v>997</v>
      </c>
      <c r="E446" s="89" t="s">
        <v>30</v>
      </c>
      <c r="F446" s="71"/>
      <c r="H446" s="71"/>
      <c r="I446" s="71"/>
      <c r="J446" s="71"/>
      <c r="K446" s="241">
        <f t="shared" si="7"/>
        <v>0</v>
      </c>
    </row>
    <row r="447" spans="3:11" ht="25.5" x14ac:dyDescent="0.2">
      <c r="C447" s="80"/>
      <c r="D447" s="70" t="s">
        <v>998</v>
      </c>
      <c r="E447" s="89" t="s">
        <v>31</v>
      </c>
      <c r="F447" s="71"/>
      <c r="H447" s="71"/>
      <c r="I447" s="71"/>
      <c r="J447" s="71"/>
      <c r="K447" s="241">
        <f t="shared" si="7"/>
        <v>0</v>
      </c>
    </row>
    <row r="448" spans="3:11" ht="38.25" x14ac:dyDescent="0.2">
      <c r="C448" s="80"/>
      <c r="D448" s="70" t="s">
        <v>999</v>
      </c>
      <c r="E448" s="89" t="s">
        <v>32</v>
      </c>
      <c r="F448" s="71"/>
      <c r="H448" s="71"/>
      <c r="I448" s="71"/>
      <c r="J448" s="71"/>
      <c r="K448" s="241">
        <f t="shared" si="7"/>
        <v>0</v>
      </c>
    </row>
    <row r="449" spans="3:11" ht="38.25" x14ac:dyDescent="0.2">
      <c r="C449" s="80"/>
      <c r="D449" s="70" t="s">
        <v>1000</v>
      </c>
      <c r="E449" s="89" t="s">
        <v>33</v>
      </c>
      <c r="F449" s="71"/>
      <c r="H449" s="71"/>
      <c r="I449" s="71"/>
      <c r="J449" s="71"/>
      <c r="K449" s="241">
        <f t="shared" ref="K449:K480" si="8">F449-J449</f>
        <v>0</v>
      </c>
    </row>
    <row r="450" spans="3:11" ht="38.25" x14ac:dyDescent="0.2">
      <c r="C450" s="80"/>
      <c r="D450" s="70" t="s">
        <v>1001</v>
      </c>
      <c r="E450" s="89" t="s">
        <v>1002</v>
      </c>
      <c r="F450" s="71"/>
      <c r="H450" s="71"/>
      <c r="I450" s="71"/>
      <c r="J450" s="71"/>
      <c r="K450" s="241">
        <f t="shared" si="8"/>
        <v>0</v>
      </c>
    </row>
    <row r="451" spans="3:11" ht="25.5" x14ac:dyDescent="0.2">
      <c r="C451" s="80"/>
      <c r="D451" s="70" t="s">
        <v>1003</v>
      </c>
      <c r="E451" s="89" t="s">
        <v>46</v>
      </c>
      <c r="F451" s="71">
        <f>'Bilancio_di_Verifica '!J506</f>
        <v>169629.84</v>
      </c>
      <c r="H451" s="71"/>
      <c r="I451" s="71"/>
      <c r="J451" s="71"/>
      <c r="K451" s="241">
        <f t="shared" si="8"/>
        <v>169629.84</v>
      </c>
    </row>
    <row r="452" spans="3:11" ht="25.5" x14ac:dyDescent="0.2">
      <c r="C452" s="80"/>
      <c r="D452" s="70" t="s">
        <v>1004</v>
      </c>
      <c r="E452" s="89" t="s">
        <v>1005</v>
      </c>
      <c r="F452" s="71">
        <f>'Bilancio_di_Verifica '!J508</f>
        <v>6047347.4699999997</v>
      </c>
      <c r="H452" s="71">
        <v>78263.460000000006</v>
      </c>
      <c r="I452" s="71"/>
      <c r="J452" s="71">
        <v>6099347.4699999997</v>
      </c>
      <c r="K452" s="241">
        <f t="shared" si="8"/>
        <v>-52000</v>
      </c>
    </row>
    <row r="453" spans="3:11" x14ac:dyDescent="0.2">
      <c r="C453" s="80"/>
      <c r="D453" s="69" t="s">
        <v>1006</v>
      </c>
      <c r="E453" s="88" t="s">
        <v>47</v>
      </c>
      <c r="F453" s="75"/>
      <c r="H453" s="75"/>
      <c r="I453" s="75"/>
      <c r="J453" s="75"/>
      <c r="K453" s="241">
        <f t="shared" si="8"/>
        <v>0</v>
      </c>
    </row>
    <row r="454" spans="3:11" x14ac:dyDescent="0.2">
      <c r="C454" s="80"/>
      <c r="D454" s="69" t="s">
        <v>1007</v>
      </c>
      <c r="E454" s="88" t="s">
        <v>48</v>
      </c>
      <c r="F454" s="67">
        <f>F455+F456</f>
        <v>1950695.18</v>
      </c>
      <c r="G454" s="7" t="s">
        <v>1059</v>
      </c>
      <c r="H454" s="67">
        <v>1944623.7100000002</v>
      </c>
      <c r="I454" s="67">
        <f>I455+I456</f>
        <v>150000</v>
      </c>
      <c r="J454" s="67">
        <v>1543150.4500000002</v>
      </c>
      <c r="K454" s="241">
        <f t="shared" si="8"/>
        <v>407544.72999999975</v>
      </c>
    </row>
    <row r="455" spans="3:11" x14ac:dyDescent="0.2">
      <c r="C455" s="80"/>
      <c r="D455" s="69" t="s">
        <v>1008</v>
      </c>
      <c r="E455" s="88" t="s">
        <v>49</v>
      </c>
      <c r="F455" s="71"/>
      <c r="H455" s="71"/>
      <c r="I455" s="71"/>
      <c r="J455" s="71"/>
      <c r="K455" s="241">
        <f t="shared" si="8"/>
        <v>0</v>
      </c>
    </row>
    <row r="456" spans="3:11" x14ac:dyDescent="0.2">
      <c r="C456" s="80"/>
      <c r="D456" s="69" t="s">
        <v>1009</v>
      </c>
      <c r="E456" s="88" t="s">
        <v>50</v>
      </c>
      <c r="F456" s="67">
        <f>F457+F458+F459+F484</f>
        <v>1950695.18</v>
      </c>
      <c r="G456" s="7" t="s">
        <v>1059</v>
      </c>
      <c r="H456" s="67">
        <v>1944623.7100000002</v>
      </c>
      <c r="I456" s="67">
        <v>150000</v>
      </c>
      <c r="J456" s="67">
        <v>1543150.4500000002</v>
      </c>
      <c r="K456" s="241">
        <f t="shared" si="8"/>
        <v>407544.72999999975</v>
      </c>
    </row>
    <row r="457" spans="3:11" ht="25.5" x14ac:dyDescent="0.2">
      <c r="C457" s="80"/>
      <c r="D457" s="70" t="s">
        <v>1010</v>
      </c>
      <c r="E457" s="89" t="s">
        <v>51</v>
      </c>
      <c r="F457" s="71"/>
      <c r="H457" s="71"/>
      <c r="I457" s="71"/>
      <c r="J457" s="71"/>
      <c r="K457" s="241">
        <f t="shared" si="8"/>
        <v>0</v>
      </c>
    </row>
    <row r="458" spans="3:11" ht="25.5" x14ac:dyDescent="0.2">
      <c r="C458" s="80"/>
      <c r="D458" s="70" t="s">
        <v>1011</v>
      </c>
      <c r="E458" s="89" t="s">
        <v>1012</v>
      </c>
      <c r="F458" s="71">
        <f>'Bilancio_di_Verifica '!J511</f>
        <v>87328.74</v>
      </c>
      <c r="H458" s="71">
        <v>101453.85</v>
      </c>
      <c r="I458" s="71">
        <v>150000</v>
      </c>
      <c r="J458" s="71">
        <v>109734.7</v>
      </c>
      <c r="K458" s="241">
        <f t="shared" si="8"/>
        <v>-22405.959999999992</v>
      </c>
    </row>
    <row r="459" spans="3:11" x14ac:dyDescent="0.2">
      <c r="C459" s="80"/>
      <c r="D459" s="69" t="s">
        <v>1013</v>
      </c>
      <c r="E459" s="88" t="s">
        <v>52</v>
      </c>
      <c r="F459" s="67">
        <f>F460+F463</f>
        <v>1863366.44</v>
      </c>
      <c r="G459" s="7" t="s">
        <v>1059</v>
      </c>
      <c r="H459" s="67">
        <v>1843169.86</v>
      </c>
      <c r="I459" s="67">
        <v>0</v>
      </c>
      <c r="J459" s="67">
        <v>1433415.7500000002</v>
      </c>
      <c r="K459" s="241">
        <f t="shared" si="8"/>
        <v>429950.68999999971</v>
      </c>
    </row>
    <row r="460" spans="3:11" ht="38.25" x14ac:dyDescent="0.2">
      <c r="C460" s="80" t="s">
        <v>123</v>
      </c>
      <c r="D460" s="69" t="s">
        <v>1014</v>
      </c>
      <c r="E460" s="88" t="s">
        <v>1015</v>
      </c>
      <c r="F460" s="67">
        <f>F461+F462</f>
        <v>32418.959999999999</v>
      </c>
      <c r="G460" s="7" t="s">
        <v>1059</v>
      </c>
      <c r="H460" s="67">
        <v>0</v>
      </c>
      <c r="I460" s="67">
        <v>0</v>
      </c>
      <c r="J460" s="67">
        <v>32352.69</v>
      </c>
      <c r="K460" s="241">
        <f t="shared" si="8"/>
        <v>66.270000000000437</v>
      </c>
    </row>
    <row r="461" spans="3:11" ht="38.25" x14ac:dyDescent="0.2">
      <c r="C461" s="80" t="s">
        <v>123</v>
      </c>
      <c r="D461" s="70" t="s">
        <v>1016</v>
      </c>
      <c r="E461" s="89" t="s">
        <v>1017</v>
      </c>
      <c r="F461" s="71"/>
      <c r="H461" s="71"/>
      <c r="I461" s="71"/>
      <c r="J461" s="71"/>
      <c r="K461" s="241">
        <f t="shared" si="8"/>
        <v>0</v>
      </c>
    </row>
    <row r="462" spans="3:11" ht="38.25" x14ac:dyDescent="0.2">
      <c r="C462" s="80" t="s">
        <v>123</v>
      </c>
      <c r="D462" s="70" t="s">
        <v>1018</v>
      </c>
      <c r="E462" s="89" t="s">
        <v>1019</v>
      </c>
      <c r="F462" s="71">
        <f>'Bilancio_di_Verifica '!J513</f>
        <v>32418.959999999999</v>
      </c>
      <c r="H462" s="71"/>
      <c r="I462" s="71"/>
      <c r="J462" s="71">
        <v>32352.69</v>
      </c>
      <c r="K462" s="241">
        <f t="shared" si="8"/>
        <v>66.270000000000437</v>
      </c>
    </row>
    <row r="463" spans="3:11" ht="25.5" x14ac:dyDescent="0.2">
      <c r="C463" s="80"/>
      <c r="D463" s="69" t="s">
        <v>1020</v>
      </c>
      <c r="E463" s="88" t="s">
        <v>53</v>
      </c>
      <c r="F463" s="67">
        <f>F464+F465+F469+F470+F471+F472+F473</f>
        <v>1830947.48</v>
      </c>
      <c r="G463" s="7" t="s">
        <v>1059</v>
      </c>
      <c r="H463" s="67">
        <v>1843169.86</v>
      </c>
      <c r="I463" s="67">
        <v>0</v>
      </c>
      <c r="J463" s="67">
        <v>1401063.0600000003</v>
      </c>
      <c r="K463" s="241">
        <f t="shared" si="8"/>
        <v>429884.41999999969</v>
      </c>
    </row>
    <row r="464" spans="3:11" ht="38.25" x14ac:dyDescent="0.2">
      <c r="C464" s="80" t="s">
        <v>129</v>
      </c>
      <c r="D464" s="69" t="s">
        <v>1021</v>
      </c>
      <c r="E464" s="88" t="s">
        <v>54</v>
      </c>
      <c r="F464" s="75"/>
      <c r="H464" s="75"/>
      <c r="I464" s="75"/>
      <c r="J464" s="75">
        <v>0</v>
      </c>
      <c r="K464" s="241">
        <f t="shared" si="8"/>
        <v>0</v>
      </c>
    </row>
    <row r="465" spans="3:11" ht="25.5" x14ac:dyDescent="0.2">
      <c r="C465" s="80"/>
      <c r="D465" s="69" t="s">
        <v>1022</v>
      </c>
      <c r="E465" s="88" t="s">
        <v>55</v>
      </c>
      <c r="F465" s="67">
        <f>F466+F467+F468</f>
        <v>11686.13</v>
      </c>
      <c r="G465" s="7" t="s">
        <v>1059</v>
      </c>
      <c r="H465" s="67">
        <v>187477.07</v>
      </c>
      <c r="I465" s="67">
        <v>0</v>
      </c>
      <c r="J465" s="67">
        <v>21120.87</v>
      </c>
      <c r="K465" s="241">
        <f t="shared" si="8"/>
        <v>-9434.74</v>
      </c>
    </row>
    <row r="466" spans="3:11" ht="25.5" x14ac:dyDescent="0.2">
      <c r="C466" s="80"/>
      <c r="D466" s="70" t="s">
        <v>1023</v>
      </c>
      <c r="E466" s="89" t="s">
        <v>56</v>
      </c>
      <c r="F466" s="71">
        <f>'Bilancio_di_Verifica '!J516</f>
        <v>11686.13</v>
      </c>
      <c r="H466" s="71">
        <v>33304.31</v>
      </c>
      <c r="I466" s="71"/>
      <c r="J466" s="71">
        <v>11686.13</v>
      </c>
      <c r="K466" s="241">
        <f t="shared" si="8"/>
        <v>0</v>
      </c>
    </row>
    <row r="467" spans="3:11" ht="38.25" x14ac:dyDescent="0.2">
      <c r="C467" s="80"/>
      <c r="D467" s="70" t="s">
        <v>1024</v>
      </c>
      <c r="E467" s="89" t="s">
        <v>57</v>
      </c>
      <c r="F467" s="71">
        <f>'Bilancio_di_Verifica '!J518</f>
        <v>0</v>
      </c>
      <c r="H467" s="71">
        <v>154172.76</v>
      </c>
      <c r="I467" s="71">
        <v>0</v>
      </c>
      <c r="J467" s="71">
        <v>9434.74</v>
      </c>
      <c r="K467" s="241">
        <f t="shared" si="8"/>
        <v>-9434.74</v>
      </c>
    </row>
    <row r="468" spans="3:11" ht="25.5" x14ac:dyDescent="0.2">
      <c r="C468" s="80"/>
      <c r="D468" s="70" t="s">
        <v>1025</v>
      </c>
      <c r="E468" s="89" t="s">
        <v>58</v>
      </c>
      <c r="F468" s="71"/>
      <c r="H468" s="71"/>
      <c r="I468" s="71"/>
      <c r="J468" s="71"/>
      <c r="K468" s="241">
        <f t="shared" si="8"/>
        <v>0</v>
      </c>
    </row>
    <row r="469" spans="3:11" ht="38.25" x14ac:dyDescent="0.2">
      <c r="C469" s="80"/>
      <c r="D469" s="69" t="s">
        <v>1026</v>
      </c>
      <c r="E469" s="88" t="s">
        <v>59</v>
      </c>
      <c r="F469" s="75"/>
      <c r="H469" s="75"/>
      <c r="I469" s="75"/>
      <c r="J469" s="75"/>
      <c r="K469" s="241">
        <f t="shared" si="8"/>
        <v>0</v>
      </c>
    </row>
    <row r="470" spans="3:11" ht="38.25" x14ac:dyDescent="0.2">
      <c r="C470" s="80"/>
      <c r="D470" s="69" t="s">
        <v>1027</v>
      </c>
      <c r="E470" s="88" t="s">
        <v>60</v>
      </c>
      <c r="F470" s="75"/>
      <c r="H470" s="75"/>
      <c r="I470" s="75"/>
      <c r="J470" s="75"/>
      <c r="K470" s="241">
        <f t="shared" si="8"/>
        <v>0</v>
      </c>
    </row>
    <row r="471" spans="3:11" ht="38.25" x14ac:dyDescent="0.2">
      <c r="C471" s="80"/>
      <c r="D471" s="69" t="s">
        <v>1028</v>
      </c>
      <c r="E471" s="88" t="s">
        <v>61</v>
      </c>
      <c r="F471" s="75"/>
      <c r="H471" s="75"/>
      <c r="I471" s="75"/>
      <c r="J471" s="75"/>
      <c r="K471" s="241">
        <f t="shared" si="8"/>
        <v>0</v>
      </c>
    </row>
    <row r="472" spans="3:11" ht="38.25" x14ac:dyDescent="0.2">
      <c r="C472" s="80"/>
      <c r="D472" s="69" t="s">
        <v>1029</v>
      </c>
      <c r="E472" s="88" t="s">
        <v>62</v>
      </c>
      <c r="F472" s="75">
        <f>'Bilancio_di_Verifica '!J527+'Bilancio_di_Verifica '!J528</f>
        <v>1819261.35</v>
      </c>
      <c r="H472" s="75">
        <v>1655692.79</v>
      </c>
      <c r="I472" s="75">
        <v>0</v>
      </c>
      <c r="J472" s="75">
        <v>1379942.1900000002</v>
      </c>
      <c r="K472" s="241">
        <f t="shared" si="8"/>
        <v>439319.15999999992</v>
      </c>
    </row>
    <row r="473" spans="3:11" ht="25.5" x14ac:dyDescent="0.2">
      <c r="C473" s="80"/>
      <c r="D473" s="69" t="s">
        <v>1030</v>
      </c>
      <c r="E473" s="88" t="s">
        <v>63</v>
      </c>
      <c r="F473" s="75"/>
      <c r="H473" s="75"/>
      <c r="I473" s="75"/>
      <c r="J473" s="75">
        <v>0</v>
      </c>
      <c r="K473" s="241">
        <f t="shared" si="8"/>
        <v>0</v>
      </c>
    </row>
    <row r="474" spans="3:11" x14ac:dyDescent="0.2">
      <c r="C474" s="80"/>
      <c r="D474" s="69" t="s">
        <v>1031</v>
      </c>
      <c r="E474" s="88" t="s">
        <v>64</v>
      </c>
      <c r="F474" s="67">
        <f>F475+F476</f>
        <v>0</v>
      </c>
      <c r="G474" s="7" t="s">
        <v>1059</v>
      </c>
      <c r="H474" s="67">
        <v>0</v>
      </c>
      <c r="I474" s="67">
        <v>0</v>
      </c>
      <c r="J474" s="67">
        <v>0</v>
      </c>
      <c r="K474" s="241">
        <f t="shared" si="8"/>
        <v>0</v>
      </c>
    </row>
    <row r="475" spans="3:11" ht="38.25" x14ac:dyDescent="0.2">
      <c r="C475" s="80" t="s">
        <v>123</v>
      </c>
      <c r="D475" s="69" t="s">
        <v>1032</v>
      </c>
      <c r="E475" s="88" t="s">
        <v>1033</v>
      </c>
      <c r="F475" s="75"/>
      <c r="H475" s="75"/>
      <c r="I475" s="75"/>
      <c r="J475" s="75"/>
      <c r="K475" s="241">
        <f t="shared" si="8"/>
        <v>0</v>
      </c>
    </row>
    <row r="476" spans="3:11" ht="25.5" x14ac:dyDescent="0.2">
      <c r="C476" s="80"/>
      <c r="D476" s="69" t="s">
        <v>1034</v>
      </c>
      <c r="E476" s="88" t="s">
        <v>65</v>
      </c>
      <c r="F476" s="67">
        <f>F477+F478+F479+F480+F481+F482+F483</f>
        <v>0</v>
      </c>
      <c r="G476" s="7" t="s">
        <v>1059</v>
      </c>
      <c r="H476" s="67">
        <v>0</v>
      </c>
      <c r="I476" s="67">
        <v>0</v>
      </c>
      <c r="J476" s="67">
        <v>0</v>
      </c>
      <c r="K476" s="241">
        <f t="shared" si="8"/>
        <v>0</v>
      </c>
    </row>
    <row r="477" spans="3:11" ht="25.5" x14ac:dyDescent="0.2">
      <c r="C477" s="80" t="s">
        <v>129</v>
      </c>
      <c r="D477" s="70" t="s">
        <v>1035</v>
      </c>
      <c r="E477" s="89" t="s">
        <v>66</v>
      </c>
      <c r="F477" s="71"/>
      <c r="H477" s="71"/>
      <c r="I477" s="71"/>
      <c r="J477" s="71"/>
      <c r="K477" s="241">
        <f t="shared" si="8"/>
        <v>0</v>
      </c>
    </row>
    <row r="478" spans="3:11" ht="25.5" x14ac:dyDescent="0.2">
      <c r="C478" s="80"/>
      <c r="D478" s="70" t="s">
        <v>1036</v>
      </c>
      <c r="E478" s="89" t="s">
        <v>67</v>
      </c>
      <c r="F478" s="71"/>
      <c r="H478" s="71"/>
      <c r="I478" s="71"/>
      <c r="J478" s="71"/>
      <c r="K478" s="241">
        <f t="shared" si="8"/>
        <v>0</v>
      </c>
    </row>
    <row r="479" spans="3:11" ht="38.25" x14ac:dyDescent="0.2">
      <c r="C479" s="80"/>
      <c r="D479" s="70" t="s">
        <v>1037</v>
      </c>
      <c r="E479" s="89" t="s">
        <v>68</v>
      </c>
      <c r="F479" s="71"/>
      <c r="H479" s="71"/>
      <c r="I479" s="71"/>
      <c r="J479" s="71"/>
      <c r="K479" s="241">
        <f t="shared" si="8"/>
        <v>0</v>
      </c>
    </row>
    <row r="480" spans="3:11" ht="38.25" x14ac:dyDescent="0.2">
      <c r="C480" s="80"/>
      <c r="D480" s="70" t="s">
        <v>1038</v>
      </c>
      <c r="E480" s="89" t="s">
        <v>69</v>
      </c>
      <c r="F480" s="71"/>
      <c r="H480" s="71"/>
      <c r="I480" s="71"/>
      <c r="J480" s="71"/>
      <c r="K480" s="241">
        <f t="shared" si="8"/>
        <v>0</v>
      </c>
    </row>
    <row r="481" spans="3:11" ht="38.25" x14ac:dyDescent="0.2">
      <c r="C481" s="80"/>
      <c r="D481" s="70" t="s">
        <v>1039</v>
      </c>
      <c r="E481" s="89" t="s">
        <v>70</v>
      </c>
      <c r="F481" s="71"/>
      <c r="H481" s="71"/>
      <c r="I481" s="71"/>
      <c r="J481" s="71"/>
      <c r="K481" s="241">
        <f t="shared" ref="K481:K497" si="9">F481-J481</f>
        <v>0</v>
      </c>
    </row>
    <row r="482" spans="3:11" ht="25.5" x14ac:dyDescent="0.2">
      <c r="C482" s="80"/>
      <c r="D482" s="70" t="s">
        <v>1040</v>
      </c>
      <c r="E482" s="89" t="s">
        <v>71</v>
      </c>
      <c r="F482" s="71"/>
      <c r="H482" s="71"/>
      <c r="I482" s="71"/>
      <c r="J482" s="71"/>
      <c r="K482" s="241">
        <f t="shared" si="9"/>
        <v>0</v>
      </c>
    </row>
    <row r="483" spans="3:11" ht="25.5" x14ac:dyDescent="0.2">
      <c r="C483" s="80"/>
      <c r="D483" s="70" t="s">
        <v>1041</v>
      </c>
      <c r="E483" s="89" t="s">
        <v>1042</v>
      </c>
      <c r="F483" s="71"/>
      <c r="H483" s="71"/>
      <c r="I483" s="71"/>
      <c r="J483" s="71"/>
      <c r="K483" s="241">
        <f t="shared" si="9"/>
        <v>0</v>
      </c>
    </row>
    <row r="484" spans="3:11" x14ac:dyDescent="0.2">
      <c r="C484" s="80"/>
      <c r="D484" s="69" t="s">
        <v>1043</v>
      </c>
      <c r="E484" s="88" t="s">
        <v>72</v>
      </c>
      <c r="F484" s="75"/>
      <c r="H484" s="75"/>
      <c r="I484" s="75"/>
      <c r="J484" s="75"/>
      <c r="K484" s="241">
        <f t="shared" si="9"/>
        <v>0</v>
      </c>
    </row>
    <row r="485" spans="3:11" ht="25.5" x14ac:dyDescent="0.2">
      <c r="C485" s="80"/>
      <c r="D485" s="69" t="s">
        <v>1044</v>
      </c>
      <c r="E485" s="88" t="s">
        <v>73</v>
      </c>
      <c r="F485" s="67">
        <f>F429-F454</f>
        <v>5668559.6900000004</v>
      </c>
      <c r="G485" s="7" t="s">
        <v>1059</v>
      </c>
      <c r="H485" s="67">
        <v>400136.5</v>
      </c>
      <c r="I485" s="67">
        <f>I429+I454</f>
        <v>150000</v>
      </c>
      <c r="J485" s="67">
        <v>5224540.2699999996</v>
      </c>
      <c r="K485" s="241">
        <f t="shared" si="9"/>
        <v>444019.42000000086</v>
      </c>
    </row>
    <row r="486" spans="3:11" ht="25.5" x14ac:dyDescent="0.2">
      <c r="C486" s="80"/>
      <c r="D486" s="69" t="s">
        <v>1045</v>
      </c>
      <c r="E486" s="88" t="s">
        <v>1046</v>
      </c>
      <c r="F486" s="91">
        <f>F126-F406-F424-F427+F485</f>
        <v>6817710.4903079793</v>
      </c>
      <c r="G486" s="7" t="s">
        <v>1059</v>
      </c>
      <c r="H486" s="91">
        <v>-2073696.3499999056</v>
      </c>
      <c r="I486" s="91">
        <f>I126-I406-I424-I427-I485</f>
        <v>6002148.7199999392</v>
      </c>
      <c r="J486" s="91">
        <v>4855931.1318757394</v>
      </c>
      <c r="K486" s="241">
        <f t="shared" si="9"/>
        <v>1961779.3584322399</v>
      </c>
    </row>
    <row r="487" spans="3:11" ht="25.5" x14ac:dyDescent="0.2">
      <c r="C487" s="80"/>
      <c r="D487" s="69" t="s">
        <v>1047</v>
      </c>
      <c r="E487" s="88" t="s">
        <v>74</v>
      </c>
      <c r="F487" s="67">
        <f>F488+F489+F490+F491</f>
        <v>6790571.6299999999</v>
      </c>
      <c r="G487" s="7" t="s">
        <v>1059</v>
      </c>
      <c r="H487" s="67">
        <v>6416173.7600000007</v>
      </c>
      <c r="I487" s="67">
        <v>5975648.7199999997</v>
      </c>
      <c r="J487" s="67">
        <v>6681985.9900000002</v>
      </c>
      <c r="K487" s="241">
        <f t="shared" si="9"/>
        <v>108585.63999999966</v>
      </c>
    </row>
    <row r="488" spans="3:11" ht="25.5" x14ac:dyDescent="0.2">
      <c r="C488" s="80"/>
      <c r="D488" s="70" t="s">
        <v>1048</v>
      </c>
      <c r="E488" s="89" t="s">
        <v>75</v>
      </c>
      <c r="F488" s="71">
        <f>'Bilancio_di_Verifica '!J538</f>
        <v>6672875.75</v>
      </c>
      <c r="H488" s="71">
        <v>6185411.3600000003</v>
      </c>
      <c r="I488" s="71">
        <v>5712391.4199999999</v>
      </c>
      <c r="J488" s="71">
        <v>6473744.46</v>
      </c>
      <c r="K488" s="242">
        <f t="shared" si="9"/>
        <v>199131.29000000004</v>
      </c>
    </row>
    <row r="489" spans="3:11" ht="25.5" x14ac:dyDescent="0.2">
      <c r="C489" s="80"/>
      <c r="D489" s="70" t="s">
        <v>1049</v>
      </c>
      <c r="E489" s="89" t="s">
        <v>76</v>
      </c>
      <c r="F489" s="71"/>
      <c r="H489" s="71">
        <v>0</v>
      </c>
      <c r="I489" s="71">
        <v>0</v>
      </c>
      <c r="J489" s="71">
        <v>0</v>
      </c>
      <c r="K489" s="241">
        <f t="shared" si="9"/>
        <v>0</v>
      </c>
    </row>
    <row r="490" spans="3:11" ht="25.5" x14ac:dyDescent="0.2">
      <c r="C490" s="80"/>
      <c r="D490" s="70" t="s">
        <v>1050</v>
      </c>
      <c r="E490" s="89" t="s">
        <v>77</v>
      </c>
      <c r="F490" s="71">
        <f>'Bilancio_di_Verifica '!J541</f>
        <v>117695.88</v>
      </c>
      <c r="H490" s="71">
        <v>230762.4</v>
      </c>
      <c r="I490" s="71">
        <v>263257.3</v>
      </c>
      <c r="J490" s="71">
        <v>208241.53</v>
      </c>
      <c r="K490" s="242">
        <f t="shared" si="9"/>
        <v>-90545.65</v>
      </c>
    </row>
    <row r="491" spans="3:11" ht="25.5" x14ac:dyDescent="0.2">
      <c r="C491" s="80"/>
      <c r="D491" s="70" t="s">
        <v>1051</v>
      </c>
      <c r="E491" s="89" t="s">
        <v>1052</v>
      </c>
      <c r="F491" s="71"/>
      <c r="H491" s="71"/>
      <c r="I491" s="71"/>
      <c r="J491" s="71"/>
      <c r="K491" s="241">
        <f t="shared" si="9"/>
        <v>0</v>
      </c>
    </row>
    <row r="492" spans="3:11" ht="25.5" x14ac:dyDescent="0.2">
      <c r="C492" s="80"/>
      <c r="D492" s="69" t="s">
        <v>1053</v>
      </c>
      <c r="E492" s="88" t="s">
        <v>78</v>
      </c>
      <c r="F492" s="67">
        <f>F493+F494</f>
        <v>2444.1</v>
      </c>
      <c r="G492" s="7" t="s">
        <v>1059</v>
      </c>
      <c r="H492" s="67">
        <v>4066.05</v>
      </c>
      <c r="I492" s="67">
        <v>1500</v>
      </c>
      <c r="J492" s="67">
        <v>2444.1</v>
      </c>
      <c r="K492" s="241">
        <f t="shared" si="9"/>
        <v>0</v>
      </c>
    </row>
    <row r="493" spans="3:11" x14ac:dyDescent="0.2">
      <c r="C493" s="80"/>
      <c r="D493" s="70" t="s">
        <v>1054</v>
      </c>
      <c r="E493" s="89" t="s">
        <v>79</v>
      </c>
      <c r="F493" s="71">
        <f>'Bilancio_di_Verifica '!J543</f>
        <v>2444.1</v>
      </c>
      <c r="H493" s="71">
        <v>4066.05</v>
      </c>
      <c r="I493" s="71">
        <v>1500</v>
      </c>
      <c r="J493" s="71">
        <v>2444.1</v>
      </c>
      <c r="K493" s="241">
        <f t="shared" si="9"/>
        <v>0</v>
      </c>
    </row>
    <row r="494" spans="3:11" x14ac:dyDescent="0.2">
      <c r="C494" s="80"/>
      <c r="D494" s="70" t="s">
        <v>1055</v>
      </c>
      <c r="E494" s="89" t="s">
        <v>80</v>
      </c>
      <c r="F494" s="71"/>
      <c r="H494" s="71"/>
      <c r="I494" s="71"/>
      <c r="J494" s="71"/>
      <c r="K494" s="241">
        <f t="shared" si="9"/>
        <v>0</v>
      </c>
    </row>
    <row r="495" spans="3:11" ht="25.5" x14ac:dyDescent="0.2">
      <c r="C495" s="80"/>
      <c r="D495" s="69" t="s">
        <v>1056</v>
      </c>
      <c r="E495" s="88" t="s">
        <v>81</v>
      </c>
      <c r="F495" s="75">
        <f>'Bilancio_di_Verifica '!J545</f>
        <v>0</v>
      </c>
      <c r="H495" s="75"/>
      <c r="I495" s="75">
        <v>25000</v>
      </c>
      <c r="J495" s="75">
        <v>51590.1</v>
      </c>
      <c r="K495" s="241">
        <f t="shared" si="9"/>
        <v>-51590.1</v>
      </c>
    </row>
    <row r="496" spans="3:11" x14ac:dyDescent="0.2">
      <c r="C496" s="80"/>
      <c r="D496" s="70" t="s">
        <v>1057</v>
      </c>
      <c r="E496" s="89" t="s">
        <v>82</v>
      </c>
      <c r="F496" s="67">
        <f>F487+F492+F495</f>
        <v>6793015.7299999995</v>
      </c>
      <c r="G496" s="7" t="s">
        <v>1059</v>
      </c>
      <c r="H496" s="67">
        <v>6420239.8100000005</v>
      </c>
      <c r="I496" s="67">
        <v>6002148.7199999997</v>
      </c>
      <c r="J496" s="67">
        <v>6736020.1899999995</v>
      </c>
      <c r="K496" s="241">
        <f t="shared" si="9"/>
        <v>56995.540000000037</v>
      </c>
    </row>
    <row r="497" spans="3:11" x14ac:dyDescent="0.2">
      <c r="C497" s="80"/>
      <c r="D497" s="70" t="s">
        <v>1058</v>
      </c>
      <c r="E497" s="89" t="s">
        <v>83</v>
      </c>
      <c r="F497" s="75">
        <f>F486-F496</f>
        <v>24694.76030797977</v>
      </c>
      <c r="H497" s="75">
        <v>-8493936.159999907</v>
      </c>
      <c r="I497" s="75">
        <v>6.0535967350006104E-8</v>
      </c>
      <c r="J497" s="75">
        <v>-1880089.05812426</v>
      </c>
      <c r="K497" s="241">
        <f t="shared" si="9"/>
        <v>1904783.8184322398</v>
      </c>
    </row>
  </sheetData>
  <sheetProtection formatCells="0"/>
  <dataConsolidate/>
  <mergeCells count="1">
    <mergeCell ref="E16:F16"/>
  </mergeCells>
  <dataValidations xWindow="144" yWindow="263" count="2">
    <dataValidation type="decimal" operator="greaterThan" allowBlank="1" showInputMessage="1" showErrorMessage="1" sqref="F491 F493 F480:F482 F467 F447:F451 F277:F283 F428 F415:F416 F420 F402:F405 F396:F397 F312:F314 F308 F305:F306 F301:F303 F295:F299 F292:F293 F146:F160 F269:F270 F266 F264 F262 F260 F255:F257 F248:F250 F245:F246 F243 F241 F237:F239 F235 F231:F232 F229 F226 F223:F224 F220 F216:F218 F213 F210:F211 F207 F203:F205 F197 F195 F192 F190 F187 F181:F185 F177:F179 F135:F144 F166:F169 F162:F164 F113:F121 F133 F171:F175 F23:F26 F17:F19 F28:F46 F86:F95 F48:F61 F79:F83 F64:F77 F97:F99 F110 F123:F125 F127:F129 F101:F103 F105:F108">
      <formula1>-99999999999999900000</formula1>
    </dataValidation>
    <dataValidation type="textLength" operator="equal" allowBlank="1" showInputMessage="1" showErrorMessage="1" sqref="D17:D185">
      <formula1>6</formula1>
    </dataValidation>
  </dataValidations>
  <pageMargins left="0.23622047244094491" right="0.23622047244094491" top="0.74803149606299213" bottom="0.74803149606299213" header="0.31496062992125984" footer="0.31496062992125984"/>
  <pageSetup paperSize="9" orientation="portrait" r:id="rId1"/>
  <headerFooter>
    <oddFooter>&amp;LAzienda Ospedaliera di Cosenza&amp;C&amp;P&amp;RConsuntivo 2015</oddFooter>
  </headerFooter>
  <extLst>
    <ext xmlns:x14="http://schemas.microsoft.com/office/spreadsheetml/2009/9/main" uri="{CCE6A557-97BC-4b89-ADB6-D9C93CAAB3DF}">
      <x14:dataValidations xmlns:xm="http://schemas.microsoft.com/office/excel/2006/main" xWindow="144" yWindow="263" count="2">
        <x14:dataValidation type="list" allowBlank="1" showInputMessage="1" showErrorMessage="1">
          <x14:formula1>
            <xm:f>Dati!$A$1:$A$12</xm:f>
          </x14:formula1>
          <xm:sqref>B14</xm:sqref>
        </x14:dataValidation>
        <x14:dataValidation type="list" errorStyle="information" allowBlank="1" showInputMessage="1" showErrorMessage="1" promptTitle="AvvalorareFlag" prompt="La cella assume i valori:_x000a_C=Consuntivo_x000a_P=Preventivo_x000a_1= Primo Trimestre_x000a_2= Secondo Trimestre_x000a_3= Terzo Trimestre_x000a_4= Quarto Trimestre">
          <x14:formula1>
            <xm:f>Dati!$C1:$C6</xm:f>
          </x14:formula1>
          <xm:sqref>B12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K176"/>
  <sheetViews>
    <sheetView showGridLines="0" topLeftCell="A151" workbookViewId="0">
      <selection activeCell="F124" sqref="F124"/>
    </sheetView>
  </sheetViews>
  <sheetFormatPr defaultRowHeight="12.75" x14ac:dyDescent="0.2"/>
  <cols>
    <col min="1" max="1" width="8.5703125" customWidth="1"/>
    <col min="2" max="2" width="7.85546875" customWidth="1"/>
    <col min="5" max="5" width="40.140625" customWidth="1"/>
    <col min="6" max="8" width="17.7109375" style="125" customWidth="1"/>
    <col min="9" max="9" width="17.7109375" customWidth="1"/>
    <col min="10" max="10" width="15" style="218" bestFit="1" customWidth="1"/>
    <col min="11" max="11" width="12.85546875" bestFit="1" customWidth="1"/>
  </cols>
  <sheetData>
    <row r="1" spans="1:11" s="3" customFormat="1" ht="21.75" customHeight="1" x14ac:dyDescent="0.2">
      <c r="A1" s="92" t="str">
        <f>[1]Modello_CE!A12</f>
        <v>Tipo Modello</v>
      </c>
      <c r="B1" s="93" t="s">
        <v>221</v>
      </c>
      <c r="C1" s="94" t="str">
        <f>[1]Modello_CE!C12</f>
        <v>Consuntivo</v>
      </c>
      <c r="D1" s="16"/>
      <c r="E1" s="16"/>
      <c r="F1" s="17"/>
      <c r="G1" s="17"/>
      <c r="H1" s="17"/>
      <c r="J1" s="183"/>
    </row>
    <row r="2" spans="1:11" s="3" customFormat="1" ht="21.75" customHeight="1" x14ac:dyDescent="0.2">
      <c r="A2" s="95" t="str">
        <f>[1]Modello_CE!A13</f>
        <v>Anno</v>
      </c>
      <c r="B2" s="13">
        <v>2015</v>
      </c>
      <c r="C2" s="96"/>
      <c r="D2" s="16"/>
      <c r="E2" s="16"/>
      <c r="F2" s="17"/>
      <c r="G2" s="17"/>
      <c r="H2" s="17"/>
      <c r="J2" s="183"/>
    </row>
    <row r="3" spans="1:11" s="3" customFormat="1" ht="21.75" customHeight="1" thickBot="1" x14ac:dyDescent="0.25">
      <c r="A3" s="97" t="str">
        <f>[1]Modello_CE!A14</f>
        <v>Azienda</v>
      </c>
      <c r="B3" s="98">
        <v>912</v>
      </c>
      <c r="C3" s="107" t="str">
        <f>IF(B3="","",INDEX(Dati!$B$1:$B$12,MATCH(B3,Dati!$A$1:$A$12,0),))</f>
        <v>A.O. DI COSENZA</v>
      </c>
      <c r="D3" s="12"/>
      <c r="E3" s="11"/>
      <c r="F3" s="15"/>
      <c r="G3" s="15"/>
      <c r="H3" s="15"/>
      <c r="J3" s="183"/>
    </row>
    <row r="5" spans="1:11" ht="23.25" customHeight="1" thickBot="1" x14ac:dyDescent="0.25">
      <c r="C5" s="21" t="s">
        <v>120</v>
      </c>
      <c r="D5" s="21" t="s">
        <v>121</v>
      </c>
      <c r="E5" s="283" t="s">
        <v>3246</v>
      </c>
      <c r="F5" s="283"/>
      <c r="G5" s="1" t="s">
        <v>3247</v>
      </c>
      <c r="H5" s="1" t="s">
        <v>3241</v>
      </c>
    </row>
    <row r="6" spans="1:11" ht="14.25" x14ac:dyDescent="0.2">
      <c r="C6" s="155"/>
      <c r="D6" s="132" t="s">
        <v>1404</v>
      </c>
      <c r="E6" s="132" t="s">
        <v>1403</v>
      </c>
      <c r="F6" s="131">
        <f>F7+F34+F71</f>
        <v>119891636.82999998</v>
      </c>
      <c r="G6" s="131">
        <v>119235067.51999998</v>
      </c>
      <c r="H6" s="131">
        <f>H7+H34+H71</f>
        <v>119459683.88</v>
      </c>
      <c r="K6" s="125"/>
    </row>
    <row r="7" spans="1:11" x14ac:dyDescent="0.2">
      <c r="C7" s="65"/>
      <c r="D7" s="130" t="s">
        <v>1402</v>
      </c>
      <c r="E7" s="130" t="s">
        <v>1401</v>
      </c>
      <c r="F7" s="138">
        <f>F8+F11+F14+F19+F20-F29</f>
        <v>0</v>
      </c>
      <c r="G7" s="138">
        <v>0</v>
      </c>
      <c r="H7" s="138">
        <f>H8+H11+H14+H19+H20-H29</f>
        <v>0</v>
      </c>
    </row>
    <row r="8" spans="1:11" ht="25.5" x14ac:dyDescent="0.2">
      <c r="C8" s="68"/>
      <c r="D8" s="137" t="s">
        <v>1400</v>
      </c>
      <c r="E8" s="137" t="s">
        <v>1399</v>
      </c>
      <c r="F8" s="144">
        <f>F9-F10</f>
        <v>0</v>
      </c>
      <c r="G8" s="144">
        <v>0</v>
      </c>
      <c r="H8" s="144">
        <f>H9-H10</f>
        <v>0</v>
      </c>
    </row>
    <row r="9" spans="1:11" ht="25.5" x14ac:dyDescent="0.2">
      <c r="C9" s="65"/>
      <c r="D9" s="143" t="s">
        <v>1398</v>
      </c>
      <c r="E9" s="143" t="s">
        <v>1397</v>
      </c>
      <c r="F9" s="154">
        <f>'bilancio di verifica SP'!C2</f>
        <v>93882.87</v>
      </c>
      <c r="G9" s="154">
        <v>93882.87</v>
      </c>
      <c r="H9" s="154">
        <v>93882.87</v>
      </c>
    </row>
    <row r="10" spans="1:11" ht="25.5" x14ac:dyDescent="0.2">
      <c r="C10" s="65"/>
      <c r="D10" s="143" t="s">
        <v>1396</v>
      </c>
      <c r="E10" s="143" t="s">
        <v>1395</v>
      </c>
      <c r="F10" s="154">
        <f>'bilancio di verifica SP'!D3</f>
        <v>93882.87</v>
      </c>
      <c r="G10" s="154">
        <v>93882.87</v>
      </c>
      <c r="H10" s="154">
        <v>93882.87</v>
      </c>
    </row>
    <row r="11" spans="1:11" x14ac:dyDescent="0.2">
      <c r="C11" s="65"/>
      <c r="D11" s="137" t="s">
        <v>1394</v>
      </c>
      <c r="E11" s="137" t="s">
        <v>1393</v>
      </c>
      <c r="F11" s="144">
        <f>F12-F13</f>
        <v>0</v>
      </c>
      <c r="G11" s="144">
        <v>0</v>
      </c>
      <c r="H11" s="144">
        <f>H12-H13</f>
        <v>0</v>
      </c>
    </row>
    <row r="12" spans="1:11" ht="25.5" x14ac:dyDescent="0.2">
      <c r="C12" s="65"/>
      <c r="D12" s="143" t="s">
        <v>1392</v>
      </c>
      <c r="E12" s="143" t="s">
        <v>1391</v>
      </c>
      <c r="F12" s="154">
        <f>'bilancio di verifica SP'!C4</f>
        <v>39414.79</v>
      </c>
      <c r="G12" s="154">
        <v>39414.79</v>
      </c>
      <c r="H12" s="154">
        <v>39414.79</v>
      </c>
    </row>
    <row r="13" spans="1:11" ht="25.5" x14ac:dyDescent="0.2">
      <c r="C13" s="65"/>
      <c r="D13" s="143" t="s">
        <v>1390</v>
      </c>
      <c r="E13" s="143" t="s">
        <v>1389</v>
      </c>
      <c r="F13" s="154">
        <f>'bilancio di verifica SP'!D5</f>
        <v>39414.79</v>
      </c>
      <c r="G13" s="154">
        <v>39414.79</v>
      </c>
      <c r="H13" s="154">
        <v>39414.79</v>
      </c>
    </row>
    <row r="14" spans="1:11" ht="25.5" x14ac:dyDescent="0.2">
      <c r="C14" s="65"/>
      <c r="D14" s="137" t="s">
        <v>1388</v>
      </c>
      <c r="E14" s="137" t="s">
        <v>1387</v>
      </c>
      <c r="F14" s="144">
        <f>F15-F16+F17-F18</f>
        <v>0</v>
      </c>
      <c r="G14" s="144">
        <v>0</v>
      </c>
      <c r="H14" s="144">
        <f>H15-H16+H17-H18</f>
        <v>0</v>
      </c>
    </row>
    <row r="15" spans="1:11" ht="51" x14ac:dyDescent="0.2">
      <c r="C15" s="65"/>
      <c r="D15" s="143" t="s">
        <v>1386</v>
      </c>
      <c r="E15" s="143" t="s">
        <v>1385</v>
      </c>
      <c r="F15" s="154"/>
      <c r="G15" s="154"/>
      <c r="H15" s="154"/>
    </row>
    <row r="16" spans="1:11" ht="51" x14ac:dyDescent="0.2">
      <c r="C16" s="65"/>
      <c r="D16" s="143" t="s">
        <v>1384</v>
      </c>
      <c r="E16" s="143" t="s">
        <v>1383</v>
      </c>
      <c r="F16" s="154"/>
      <c r="G16" s="154"/>
      <c r="H16" s="154"/>
    </row>
    <row r="17" spans="3:8" ht="38.25" x14ac:dyDescent="0.2">
      <c r="C17" s="65"/>
      <c r="D17" s="143" t="s">
        <v>1382</v>
      </c>
      <c r="E17" s="143" t="s">
        <v>1381</v>
      </c>
      <c r="F17" s="154">
        <f>'bilancio di verifica SP'!C8</f>
        <v>365640.17</v>
      </c>
      <c r="G17" s="154">
        <v>365640.17</v>
      </c>
      <c r="H17" s="154">
        <v>365640.17</v>
      </c>
    </row>
    <row r="18" spans="3:8" ht="38.25" x14ac:dyDescent="0.2">
      <c r="C18" s="65"/>
      <c r="D18" s="143" t="s">
        <v>1380</v>
      </c>
      <c r="E18" s="143" t="s">
        <v>1379</v>
      </c>
      <c r="F18" s="154">
        <f>'bilancio di verifica SP'!D9</f>
        <v>365640.17</v>
      </c>
      <c r="G18" s="154">
        <v>365640.17</v>
      </c>
      <c r="H18" s="154">
        <v>365640.17</v>
      </c>
    </row>
    <row r="19" spans="3:8" ht="25.5" x14ac:dyDescent="0.2">
      <c r="C19" s="65"/>
      <c r="D19" s="137" t="s">
        <v>1378</v>
      </c>
      <c r="E19" s="137" t="s">
        <v>1377</v>
      </c>
      <c r="F19" s="154"/>
      <c r="G19" s="154"/>
      <c r="H19" s="154"/>
    </row>
    <row r="20" spans="3:8" ht="25.5" x14ac:dyDescent="0.2">
      <c r="C20" s="65"/>
      <c r="D20" s="137" t="s">
        <v>1376</v>
      </c>
      <c r="E20" s="137" t="s">
        <v>1375</v>
      </c>
      <c r="F20" s="144">
        <f>F21-F22+F23-F24+F25-F26+F27-F28</f>
        <v>0</v>
      </c>
      <c r="G20" s="144">
        <v>0</v>
      </c>
      <c r="H20" s="144">
        <f>H21-H22+H23-H24+H25-H26+H27-H28</f>
        <v>0</v>
      </c>
    </row>
    <row r="21" spans="3:8" ht="25.5" x14ac:dyDescent="0.2">
      <c r="C21" s="65"/>
      <c r="D21" s="143" t="s">
        <v>1374</v>
      </c>
      <c r="E21" s="143" t="s">
        <v>1373</v>
      </c>
      <c r="F21" s="142"/>
      <c r="G21" s="142"/>
      <c r="H21" s="142"/>
    </row>
    <row r="22" spans="3:8" ht="25.5" x14ac:dyDescent="0.2">
      <c r="C22" s="65"/>
      <c r="D22" s="143" t="s">
        <v>1372</v>
      </c>
      <c r="E22" s="143" t="s">
        <v>1371</v>
      </c>
      <c r="F22" s="142"/>
      <c r="G22" s="142"/>
      <c r="H22" s="142"/>
    </row>
    <row r="23" spans="3:8" ht="25.5" x14ac:dyDescent="0.2">
      <c r="C23" s="65"/>
      <c r="D23" s="143" t="s">
        <v>1370</v>
      </c>
      <c r="E23" s="143" t="s">
        <v>1369</v>
      </c>
      <c r="F23" s="142"/>
      <c r="G23" s="142"/>
      <c r="H23" s="142"/>
    </row>
    <row r="24" spans="3:8" ht="25.5" x14ac:dyDescent="0.2">
      <c r="C24" s="65"/>
      <c r="D24" s="143" t="s">
        <v>1368</v>
      </c>
      <c r="E24" s="143" t="s">
        <v>1367</v>
      </c>
      <c r="F24" s="142"/>
      <c r="G24" s="142"/>
      <c r="H24" s="142"/>
    </row>
    <row r="25" spans="3:8" x14ac:dyDescent="0.2">
      <c r="C25" s="65"/>
      <c r="D25" s="143" t="s">
        <v>1366</v>
      </c>
      <c r="E25" s="143" t="s">
        <v>1365</v>
      </c>
      <c r="F25" s="142"/>
      <c r="G25" s="142"/>
      <c r="H25" s="142"/>
    </row>
    <row r="26" spans="3:8" ht="25.5" x14ac:dyDescent="0.2">
      <c r="C26" s="65"/>
      <c r="D26" s="143" t="s">
        <v>1364</v>
      </c>
      <c r="E26" s="143" t="s">
        <v>1363</v>
      </c>
      <c r="F26" s="142"/>
      <c r="G26" s="142"/>
      <c r="H26" s="142"/>
    </row>
    <row r="27" spans="3:8" ht="25.5" x14ac:dyDescent="0.2">
      <c r="C27" s="65"/>
      <c r="D27" s="143" t="s">
        <v>1362</v>
      </c>
      <c r="E27" s="143" t="s">
        <v>1361</v>
      </c>
      <c r="F27" s="142"/>
      <c r="G27" s="142"/>
      <c r="H27" s="142"/>
    </row>
    <row r="28" spans="3:8" ht="25.5" x14ac:dyDescent="0.2">
      <c r="C28" s="65"/>
      <c r="D28" s="143" t="s">
        <v>1360</v>
      </c>
      <c r="E28" s="143" t="s">
        <v>1359</v>
      </c>
      <c r="F28" s="142"/>
      <c r="G28" s="142"/>
      <c r="H28" s="142"/>
    </row>
    <row r="29" spans="3:8" ht="25.5" x14ac:dyDescent="0.2">
      <c r="C29" s="65"/>
      <c r="D29" s="137" t="s">
        <v>1358</v>
      </c>
      <c r="E29" s="137" t="s">
        <v>1357</v>
      </c>
      <c r="F29" s="144">
        <f>SUM(F30:F33)</f>
        <v>0</v>
      </c>
      <c r="G29" s="144">
        <v>0</v>
      </c>
      <c r="H29" s="144">
        <f>SUM(H30:H33)</f>
        <v>0</v>
      </c>
    </row>
    <row r="30" spans="3:8" ht="25.5" x14ac:dyDescent="0.2">
      <c r="C30" s="139"/>
      <c r="D30" s="143" t="s">
        <v>1356</v>
      </c>
      <c r="E30" s="143" t="s">
        <v>1355</v>
      </c>
      <c r="F30" s="142"/>
      <c r="G30" s="142"/>
      <c r="H30" s="142"/>
    </row>
    <row r="31" spans="3:8" ht="25.5" x14ac:dyDescent="0.2">
      <c r="C31" s="65"/>
      <c r="D31" s="143" t="s">
        <v>1354</v>
      </c>
      <c r="E31" s="143" t="s">
        <v>1353</v>
      </c>
      <c r="F31" s="142"/>
      <c r="G31" s="142"/>
      <c r="H31" s="142"/>
    </row>
    <row r="32" spans="3:8" ht="38.25" x14ac:dyDescent="0.2">
      <c r="C32" s="65"/>
      <c r="D32" s="143" t="s">
        <v>1352</v>
      </c>
      <c r="E32" s="143" t="s">
        <v>1351</v>
      </c>
      <c r="F32" s="142"/>
      <c r="G32" s="142"/>
      <c r="H32" s="142"/>
    </row>
    <row r="33" spans="3:9" ht="26.25" thickBot="1" x14ac:dyDescent="0.25">
      <c r="C33" s="128"/>
      <c r="D33" s="141" t="s">
        <v>1350</v>
      </c>
      <c r="E33" s="141" t="s">
        <v>1349</v>
      </c>
      <c r="F33" s="140"/>
      <c r="G33" s="140"/>
      <c r="H33" s="140"/>
    </row>
    <row r="34" spans="3:9" x14ac:dyDescent="0.2">
      <c r="C34" s="139"/>
      <c r="D34" s="132" t="s">
        <v>1348</v>
      </c>
      <c r="E34" s="132" t="s">
        <v>1347</v>
      </c>
      <c r="F34" s="131">
        <f>F35+F38+F45+F48+F51+F54+F57+F58+F61-F62</f>
        <v>119891636.82999998</v>
      </c>
      <c r="G34" s="131">
        <v>119235067.51999998</v>
      </c>
      <c r="H34" s="131">
        <f>H35+H38+H45+H48+H51+H54+H57+H58+H61-H62</f>
        <v>119459683.88</v>
      </c>
      <c r="I34" s="125"/>
    </row>
    <row r="35" spans="3:9" x14ac:dyDescent="0.2">
      <c r="C35" s="65"/>
      <c r="D35" s="137" t="s">
        <v>1346</v>
      </c>
      <c r="E35" s="137" t="s">
        <v>1345</v>
      </c>
      <c r="F35" s="144">
        <f>SUM(F36:F37)</f>
        <v>4187319.38</v>
      </c>
      <c r="G35" s="144">
        <v>4187319.38</v>
      </c>
      <c r="H35" s="144">
        <f>SUM(H36:H37)</f>
        <v>4187319.38</v>
      </c>
    </row>
    <row r="36" spans="3:9" x14ac:dyDescent="0.2">
      <c r="C36" s="65"/>
      <c r="D36" s="152" t="s">
        <v>1344</v>
      </c>
      <c r="E36" s="152" t="s">
        <v>1343</v>
      </c>
      <c r="F36" s="153"/>
      <c r="G36" s="153"/>
      <c r="H36" s="153"/>
    </row>
    <row r="37" spans="3:9" x14ac:dyDescent="0.2">
      <c r="C37" s="65"/>
      <c r="D37" s="152" t="s">
        <v>1342</v>
      </c>
      <c r="E37" s="152" t="s">
        <v>1341</v>
      </c>
      <c r="F37" s="153">
        <f>'bilancio di verifica SP'!C17</f>
        <v>4187319.38</v>
      </c>
      <c r="G37" s="153">
        <v>4187319.38</v>
      </c>
      <c r="H37" s="153">
        <v>4187319.38</v>
      </c>
    </row>
    <row r="38" spans="3:9" x14ac:dyDescent="0.2">
      <c r="C38" s="65"/>
      <c r="D38" s="137" t="s">
        <v>1340</v>
      </c>
      <c r="E38" s="137" t="s">
        <v>1339</v>
      </c>
      <c r="F38" s="144">
        <f>F39+F42</f>
        <v>107900366.10999998</v>
      </c>
      <c r="G38" s="144">
        <v>104965793.90999998</v>
      </c>
      <c r="H38" s="144">
        <f>H39+H42</f>
        <v>97427256.400000006</v>
      </c>
    </row>
    <row r="39" spans="3:9" ht="25.5" x14ac:dyDescent="0.2">
      <c r="C39" s="65"/>
      <c r="D39" s="152" t="s">
        <v>1338</v>
      </c>
      <c r="E39" s="152" t="s">
        <v>1337</v>
      </c>
      <c r="F39" s="151">
        <f>+F40-F41</f>
        <v>1008391.24</v>
      </c>
      <c r="G39" s="151">
        <v>1008391.24</v>
      </c>
      <c r="H39" s="151">
        <f>+H40-H41</f>
        <v>1008391.24</v>
      </c>
    </row>
    <row r="40" spans="3:9" ht="25.5" x14ac:dyDescent="0.2">
      <c r="C40" s="65"/>
      <c r="D40" s="143" t="s">
        <v>1336</v>
      </c>
      <c r="E40" s="143" t="s">
        <v>1335</v>
      </c>
      <c r="F40" s="142">
        <f>'bilancio di verifica SP'!C18</f>
        <v>1108122.25</v>
      </c>
      <c r="G40" s="142">
        <v>1108122.25</v>
      </c>
      <c r="H40" s="142">
        <v>1108122.25</v>
      </c>
    </row>
    <row r="41" spans="3:9" ht="25.5" x14ac:dyDescent="0.2">
      <c r="C41" s="65"/>
      <c r="D41" s="143" t="s">
        <v>1334</v>
      </c>
      <c r="E41" s="143" t="s">
        <v>1333</v>
      </c>
      <c r="F41" s="142">
        <f>'bilancio di verifica SP'!D20</f>
        <v>99731.01</v>
      </c>
      <c r="G41" s="142">
        <v>99731.01</v>
      </c>
      <c r="H41" s="142">
        <v>99731.01</v>
      </c>
    </row>
    <row r="42" spans="3:9" ht="25.5" x14ac:dyDescent="0.2">
      <c r="C42" s="65"/>
      <c r="D42" s="152" t="s">
        <v>1332</v>
      </c>
      <c r="E42" s="152" t="s">
        <v>1331</v>
      </c>
      <c r="F42" s="151">
        <f>+F43-F44</f>
        <v>106891974.86999999</v>
      </c>
      <c r="G42" s="151">
        <v>103957402.66999999</v>
      </c>
      <c r="H42" s="151">
        <f>+H43-H44</f>
        <v>96418865.160000011</v>
      </c>
    </row>
    <row r="43" spans="3:9" ht="25.5" x14ac:dyDescent="0.2">
      <c r="C43" s="65"/>
      <c r="D43" s="143" t="s">
        <v>1330</v>
      </c>
      <c r="E43" s="143" t="s">
        <v>1329</v>
      </c>
      <c r="F43" s="142">
        <f>'bilancio di verifica SP'!C22</f>
        <v>120481350.31999999</v>
      </c>
      <c r="G43" s="142">
        <v>116036795.59999999</v>
      </c>
      <c r="H43" s="142">
        <v>109410705.65000001</v>
      </c>
    </row>
    <row r="44" spans="3:9" ht="25.5" x14ac:dyDescent="0.2">
      <c r="C44" s="65"/>
      <c r="D44" s="143" t="s">
        <v>1328</v>
      </c>
      <c r="E44" s="143" t="s">
        <v>1327</v>
      </c>
      <c r="F44" s="142">
        <f>'bilancio di verifica SP'!D23</f>
        <v>13589375.449999999</v>
      </c>
      <c r="G44" s="142">
        <v>12079392.93</v>
      </c>
      <c r="H44" s="142">
        <v>12991840.49</v>
      </c>
    </row>
    <row r="45" spans="3:9" x14ac:dyDescent="0.2">
      <c r="C45" s="65"/>
      <c r="D45" s="137" t="s">
        <v>1326</v>
      </c>
      <c r="E45" s="137" t="s">
        <v>1325</v>
      </c>
      <c r="F45" s="144">
        <f>+F46-F47</f>
        <v>0</v>
      </c>
      <c r="G45" s="144">
        <v>0</v>
      </c>
      <c r="H45" s="144">
        <f>+H46-H47</f>
        <v>0</v>
      </c>
    </row>
    <row r="46" spans="3:9" x14ac:dyDescent="0.2">
      <c r="C46" s="65"/>
      <c r="D46" s="143" t="s">
        <v>1324</v>
      </c>
      <c r="E46" s="143" t="s">
        <v>1323</v>
      </c>
      <c r="F46" s="142">
        <f>'bilancio di verifica SP'!C30</f>
        <v>2344019.4500000002</v>
      </c>
      <c r="G46" s="142">
        <v>2344019.4500000002</v>
      </c>
      <c r="H46" s="142">
        <v>2344019.4500000002</v>
      </c>
    </row>
    <row r="47" spans="3:9" ht="25.5" x14ac:dyDescent="0.2">
      <c r="C47" s="65"/>
      <c r="D47" s="143" t="s">
        <v>1322</v>
      </c>
      <c r="E47" s="143" t="s">
        <v>1321</v>
      </c>
      <c r="F47" s="142">
        <f>'bilancio di verifica SP'!D31</f>
        <v>2344019.4500000002</v>
      </c>
      <c r="G47" s="142">
        <v>2344019.4500000002</v>
      </c>
      <c r="H47" s="142">
        <v>2344019.4500000002</v>
      </c>
    </row>
    <row r="48" spans="3:9" ht="25.5" x14ac:dyDescent="0.2">
      <c r="C48" s="65"/>
      <c r="D48" s="137" t="s">
        <v>1320</v>
      </c>
      <c r="E48" s="137" t="s">
        <v>1319</v>
      </c>
      <c r="F48" s="144">
        <f>+F49-F50</f>
        <v>3975457.0300000012</v>
      </c>
      <c r="G48" s="144">
        <v>2632381.9799999967</v>
      </c>
      <c r="H48" s="144">
        <f>+H49-H50</f>
        <v>1691350.7299999967</v>
      </c>
    </row>
    <row r="49" spans="3:9" ht="25.5" x14ac:dyDescent="0.2">
      <c r="C49" s="65"/>
      <c r="D49" s="143" t="s">
        <v>1318</v>
      </c>
      <c r="E49" s="143" t="s">
        <v>1317</v>
      </c>
      <c r="F49" s="142">
        <f>'bilancio di verifica SP'!C34</f>
        <v>49969388.280000001</v>
      </c>
      <c r="G49" s="142">
        <v>47114255.399999999</v>
      </c>
      <c r="H49" s="142">
        <v>47114255.399999999</v>
      </c>
    </row>
    <row r="50" spans="3:9" ht="25.5" x14ac:dyDescent="0.2">
      <c r="C50" s="65"/>
      <c r="D50" s="143" t="s">
        <v>1316</v>
      </c>
      <c r="E50" s="143" t="s">
        <v>1315</v>
      </c>
      <c r="F50" s="142">
        <f>'bilancio di verifica SP'!D35</f>
        <v>45993931.25</v>
      </c>
      <c r="G50" s="142">
        <v>44481873.420000002</v>
      </c>
      <c r="H50" s="142">
        <v>45422904.670000002</v>
      </c>
    </row>
    <row r="51" spans="3:9" x14ac:dyDescent="0.2">
      <c r="C51" s="65"/>
      <c r="D51" s="137" t="s">
        <v>1314</v>
      </c>
      <c r="E51" s="137" t="s">
        <v>1313</v>
      </c>
      <c r="F51" s="144">
        <f>+F52-F53</f>
        <v>3768.2800000002608</v>
      </c>
      <c r="G51" s="144">
        <v>26561.5</v>
      </c>
      <c r="H51" s="144">
        <f>+H52-H53</f>
        <v>0</v>
      </c>
    </row>
    <row r="52" spans="3:9" x14ac:dyDescent="0.2">
      <c r="C52" s="65"/>
      <c r="D52" s="143" t="s">
        <v>1312</v>
      </c>
      <c r="E52" s="143" t="s">
        <v>1311</v>
      </c>
      <c r="F52" s="142">
        <f>'bilancio di verifica SP'!C44</f>
        <v>4129674.85</v>
      </c>
      <c r="G52" s="142">
        <v>4125368.25</v>
      </c>
      <c r="H52" s="142">
        <v>4125368.25</v>
      </c>
    </row>
    <row r="53" spans="3:9" ht="25.5" x14ac:dyDescent="0.2">
      <c r="C53" s="65"/>
      <c r="D53" s="143" t="s">
        <v>1310</v>
      </c>
      <c r="E53" s="143" t="s">
        <v>1309</v>
      </c>
      <c r="F53" s="142">
        <f>'bilancio di verifica SP'!D45</f>
        <v>4125906.57</v>
      </c>
      <c r="G53" s="142">
        <v>4098806.75</v>
      </c>
      <c r="H53" s="142">
        <v>4125368.25</v>
      </c>
    </row>
    <row r="54" spans="3:9" x14ac:dyDescent="0.2">
      <c r="C54" s="65"/>
      <c r="D54" s="137" t="s">
        <v>1308</v>
      </c>
      <c r="E54" s="137" t="s">
        <v>1307</v>
      </c>
      <c r="F54" s="144">
        <f>+F55-F56</f>
        <v>0</v>
      </c>
      <c r="G54" s="144">
        <v>0</v>
      </c>
      <c r="H54" s="144">
        <f>+H55-H56</f>
        <v>0</v>
      </c>
    </row>
    <row r="55" spans="3:9" x14ac:dyDescent="0.2">
      <c r="C55" s="65"/>
      <c r="D55" s="143" t="s">
        <v>1306</v>
      </c>
      <c r="E55" s="143" t="s">
        <v>1305</v>
      </c>
      <c r="F55" s="142">
        <f>'bilancio di verifica SP'!C53</f>
        <v>249162.94</v>
      </c>
      <c r="G55" s="142">
        <v>249162.94</v>
      </c>
      <c r="H55" s="142">
        <v>249162.94</v>
      </c>
    </row>
    <row r="56" spans="3:9" ht="25.5" x14ac:dyDescent="0.2">
      <c r="C56" s="65"/>
      <c r="D56" s="143" t="s">
        <v>1304</v>
      </c>
      <c r="E56" s="143" t="s">
        <v>1303</v>
      </c>
      <c r="F56" s="142">
        <f>'bilancio di verifica SP'!D54</f>
        <v>249162.94</v>
      </c>
      <c r="G56" s="142">
        <v>249162.94</v>
      </c>
      <c r="H56" s="142">
        <v>249162.94</v>
      </c>
    </row>
    <row r="57" spans="3:9" x14ac:dyDescent="0.2">
      <c r="C57" s="65"/>
      <c r="D57" s="137" t="s">
        <v>1302</v>
      </c>
      <c r="E57" s="137" t="s">
        <v>1301</v>
      </c>
      <c r="F57" s="136"/>
      <c r="G57" s="136"/>
      <c r="H57" s="136"/>
    </row>
    <row r="58" spans="3:9" ht="25.5" x14ac:dyDescent="0.2">
      <c r="C58" s="65"/>
      <c r="D58" s="137" t="s">
        <v>1300</v>
      </c>
      <c r="E58" s="137" t="s">
        <v>1299</v>
      </c>
      <c r="F58" s="144">
        <f>+F59-F60</f>
        <v>320544.83000000007</v>
      </c>
      <c r="G58" s="144">
        <v>407925.98000000021</v>
      </c>
      <c r="H58" s="144">
        <f>+H59-H60</f>
        <v>291485.28000000026</v>
      </c>
    </row>
    <row r="59" spans="3:9" ht="25.5" x14ac:dyDescent="0.2">
      <c r="C59" s="65"/>
      <c r="D59" s="143" t="s">
        <v>1298</v>
      </c>
      <c r="E59" s="143" t="s">
        <v>1297</v>
      </c>
      <c r="F59" s="142">
        <f>'bilancio di verifica SP'!C59</f>
        <v>2505974.15</v>
      </c>
      <c r="G59" s="142">
        <v>2469650.2200000002</v>
      </c>
      <c r="H59" s="142">
        <v>2469649.81</v>
      </c>
    </row>
    <row r="60" spans="3:9" ht="25.5" x14ac:dyDescent="0.2">
      <c r="C60" s="65"/>
      <c r="D60" s="143" t="s">
        <v>1296</v>
      </c>
      <c r="E60" s="143" t="s">
        <v>1295</v>
      </c>
      <c r="F60" s="142">
        <f>'bilancio di verifica SP'!D60</f>
        <v>2185429.3199999998</v>
      </c>
      <c r="G60" s="142">
        <v>2061724.24</v>
      </c>
      <c r="H60" s="142">
        <v>2178164.5299999998</v>
      </c>
      <c r="I60" s="125"/>
    </row>
    <row r="61" spans="3:9" ht="25.5" x14ac:dyDescent="0.2">
      <c r="C61" s="65"/>
      <c r="D61" s="137" t="s">
        <v>1294</v>
      </c>
      <c r="E61" s="137" t="s">
        <v>1293</v>
      </c>
      <c r="F61" s="136">
        <f>'bilancio di verifica SP'!C61</f>
        <v>3504181.2</v>
      </c>
      <c r="G61" s="136">
        <v>7015084.7699999996</v>
      </c>
      <c r="H61" s="136">
        <v>15862272.09</v>
      </c>
    </row>
    <row r="62" spans="3:9" ht="25.5" x14ac:dyDescent="0.2">
      <c r="C62" s="150"/>
      <c r="D62" s="137" t="s">
        <v>1292</v>
      </c>
      <c r="E62" s="137" t="s">
        <v>1291</v>
      </c>
      <c r="F62" s="144">
        <f>SUM(F63:F70)</f>
        <v>0</v>
      </c>
      <c r="G62" s="144">
        <v>0</v>
      </c>
      <c r="H62" s="144">
        <f>SUM(H63:H70)</f>
        <v>0</v>
      </c>
    </row>
    <row r="63" spans="3:9" x14ac:dyDescent="0.2">
      <c r="C63" s="65"/>
      <c r="D63" s="143" t="s">
        <v>1290</v>
      </c>
      <c r="E63" s="143" t="s">
        <v>1289</v>
      </c>
      <c r="F63" s="142"/>
      <c r="G63" s="142"/>
      <c r="H63" s="142"/>
    </row>
    <row r="64" spans="3:9" ht="25.5" x14ac:dyDescent="0.2">
      <c r="C64" s="65"/>
      <c r="D64" s="143" t="s">
        <v>1288</v>
      </c>
      <c r="E64" s="143" t="s">
        <v>1287</v>
      </c>
      <c r="F64" s="142"/>
      <c r="G64" s="142"/>
      <c r="H64" s="142"/>
    </row>
    <row r="65" spans="3:8" ht="25.5" x14ac:dyDescent="0.2">
      <c r="C65" s="65"/>
      <c r="D65" s="143" t="s">
        <v>1286</v>
      </c>
      <c r="E65" s="143" t="s">
        <v>1285</v>
      </c>
      <c r="F65" s="142"/>
      <c r="G65" s="142"/>
      <c r="H65" s="142"/>
    </row>
    <row r="66" spans="3:8" ht="25.5" x14ac:dyDescent="0.2">
      <c r="C66" s="65"/>
      <c r="D66" s="143" t="s">
        <v>1284</v>
      </c>
      <c r="E66" s="143" t="s">
        <v>1283</v>
      </c>
      <c r="F66" s="142"/>
      <c r="G66" s="142"/>
      <c r="H66" s="142"/>
    </row>
    <row r="67" spans="3:8" ht="25.5" x14ac:dyDescent="0.2">
      <c r="C67" s="65"/>
      <c r="D67" s="143" t="s">
        <v>1282</v>
      </c>
      <c r="E67" s="143" t="s">
        <v>1281</v>
      </c>
      <c r="F67" s="142"/>
      <c r="G67" s="142"/>
      <c r="H67" s="142"/>
    </row>
    <row r="68" spans="3:8" ht="25.5" x14ac:dyDescent="0.2">
      <c r="C68" s="65"/>
      <c r="D68" s="143" t="s">
        <v>1280</v>
      </c>
      <c r="E68" s="143" t="s">
        <v>1279</v>
      </c>
      <c r="F68" s="142"/>
      <c r="G68" s="142"/>
      <c r="H68" s="142"/>
    </row>
    <row r="69" spans="3:8" ht="25.5" x14ac:dyDescent="0.2">
      <c r="C69" s="65"/>
      <c r="D69" s="143" t="s">
        <v>1278</v>
      </c>
      <c r="E69" s="143" t="s">
        <v>1277</v>
      </c>
      <c r="F69" s="142"/>
      <c r="G69" s="142"/>
      <c r="H69" s="142"/>
    </row>
    <row r="70" spans="3:8" ht="26.25" thickBot="1" x14ac:dyDescent="0.25">
      <c r="C70" s="128"/>
      <c r="D70" s="141" t="s">
        <v>1276</v>
      </c>
      <c r="E70" s="141" t="s">
        <v>1275</v>
      </c>
      <c r="F70" s="140"/>
      <c r="G70" s="140"/>
      <c r="H70" s="140"/>
    </row>
    <row r="71" spans="3:8" x14ac:dyDescent="0.2">
      <c r="C71" s="139"/>
      <c r="D71" s="132" t="s">
        <v>1274</v>
      </c>
      <c r="E71" s="132" t="s">
        <v>1273</v>
      </c>
      <c r="F71" s="131">
        <f>SUM(F72+F77)</f>
        <v>0</v>
      </c>
      <c r="G71" s="131">
        <v>0</v>
      </c>
      <c r="H71" s="131">
        <f>SUM(H72+H77)</f>
        <v>0</v>
      </c>
    </row>
    <row r="72" spans="3:8" x14ac:dyDescent="0.2">
      <c r="C72" s="65"/>
      <c r="D72" s="137" t="s">
        <v>1272</v>
      </c>
      <c r="E72" s="137" t="s">
        <v>1271</v>
      </c>
      <c r="F72" s="144">
        <f>SUM(F73:F76)</f>
        <v>0</v>
      </c>
      <c r="G72" s="144">
        <v>0</v>
      </c>
      <c r="H72" s="144">
        <f>SUM(H73:H76)</f>
        <v>0</v>
      </c>
    </row>
    <row r="73" spans="3:8" ht="25.5" x14ac:dyDescent="0.2">
      <c r="C73" s="65"/>
      <c r="D73" s="143" t="s">
        <v>1270</v>
      </c>
      <c r="E73" s="143" t="s">
        <v>1269</v>
      </c>
      <c r="F73" s="142"/>
      <c r="G73" s="142"/>
      <c r="H73" s="142"/>
    </row>
    <row r="74" spans="3:8" ht="25.5" x14ac:dyDescent="0.2">
      <c r="C74" s="65"/>
      <c r="D74" s="143" t="s">
        <v>1268</v>
      </c>
      <c r="E74" s="143" t="s">
        <v>1267</v>
      </c>
      <c r="F74" s="142"/>
      <c r="G74" s="142"/>
      <c r="H74" s="142"/>
    </row>
    <row r="75" spans="3:8" ht="25.5" x14ac:dyDescent="0.2">
      <c r="C75" s="65"/>
      <c r="D75" s="146" t="s">
        <v>1266</v>
      </c>
      <c r="E75" s="146" t="s">
        <v>1265</v>
      </c>
      <c r="F75" s="145"/>
      <c r="G75" s="145"/>
      <c r="H75" s="145"/>
    </row>
    <row r="76" spans="3:8" ht="25.5" x14ac:dyDescent="0.2">
      <c r="C76" s="65"/>
      <c r="D76" s="143" t="s">
        <v>1264</v>
      </c>
      <c r="E76" s="143" t="s">
        <v>1263</v>
      </c>
      <c r="F76" s="142"/>
      <c r="G76" s="142"/>
      <c r="H76" s="142"/>
    </row>
    <row r="77" spans="3:8" x14ac:dyDescent="0.2">
      <c r="C77" s="65"/>
      <c r="D77" s="137" t="s">
        <v>1262</v>
      </c>
      <c r="E77" s="137" t="s">
        <v>1261</v>
      </c>
      <c r="F77" s="144">
        <f>F78+F79</f>
        <v>0</v>
      </c>
      <c r="G77" s="144">
        <v>0</v>
      </c>
      <c r="H77" s="144">
        <f>H78+H79</f>
        <v>0</v>
      </c>
    </row>
    <row r="78" spans="3:8" x14ac:dyDescent="0.2">
      <c r="C78" s="65"/>
      <c r="D78" s="143" t="s">
        <v>1260</v>
      </c>
      <c r="E78" s="143" t="s">
        <v>1259</v>
      </c>
      <c r="F78" s="142"/>
      <c r="G78" s="142"/>
      <c r="H78" s="142"/>
    </row>
    <row r="79" spans="3:8" x14ac:dyDescent="0.2">
      <c r="C79" s="65"/>
      <c r="D79" s="143" t="s">
        <v>1258</v>
      </c>
      <c r="E79" s="143" t="s">
        <v>1257</v>
      </c>
      <c r="F79" s="149">
        <f>SUM(F80:F83)</f>
        <v>0</v>
      </c>
      <c r="G79" s="149">
        <v>0</v>
      </c>
      <c r="H79" s="149">
        <f>SUM(H80:H83)</f>
        <v>0</v>
      </c>
    </row>
    <row r="80" spans="3:8" x14ac:dyDescent="0.2">
      <c r="C80" s="65"/>
      <c r="D80" s="143" t="s">
        <v>1256</v>
      </c>
      <c r="E80" s="143" t="s">
        <v>1255</v>
      </c>
      <c r="F80" s="142"/>
      <c r="G80" s="142"/>
      <c r="H80" s="142"/>
    </row>
    <row r="81" spans="3:8" ht="25.5" x14ac:dyDescent="0.2">
      <c r="C81" s="65"/>
      <c r="D81" s="143" t="s">
        <v>1254</v>
      </c>
      <c r="E81" s="143" t="s">
        <v>1253</v>
      </c>
      <c r="F81" s="142"/>
      <c r="G81" s="142"/>
      <c r="H81" s="142"/>
    </row>
    <row r="82" spans="3:8" ht="25.5" x14ac:dyDescent="0.2">
      <c r="C82" s="65"/>
      <c r="D82" s="143" t="s">
        <v>1252</v>
      </c>
      <c r="E82" s="143" t="s">
        <v>1251</v>
      </c>
      <c r="F82" s="142"/>
      <c r="G82" s="142"/>
      <c r="H82" s="142"/>
    </row>
    <row r="83" spans="3:8" ht="13.5" thickBot="1" x14ac:dyDescent="0.25">
      <c r="C83" s="128"/>
      <c r="D83" s="141" t="s">
        <v>1250</v>
      </c>
      <c r="E83" s="141" t="s">
        <v>1249</v>
      </c>
      <c r="F83" s="140"/>
      <c r="G83" s="140"/>
      <c r="H83" s="140"/>
    </row>
    <row r="84" spans="3:8" x14ac:dyDescent="0.2">
      <c r="C84" s="139"/>
      <c r="D84" s="132" t="s">
        <v>1248</v>
      </c>
      <c r="E84" s="132" t="s">
        <v>1247</v>
      </c>
      <c r="F84" s="131">
        <f>F85+F104+F157+F160</f>
        <v>93715067.380000025</v>
      </c>
      <c r="G84" s="131">
        <f>G85+G104+G157+G160</f>
        <v>108847587.79999998</v>
      </c>
      <c r="H84" s="131">
        <f>H85+H104+H157+H160</f>
        <v>26494583.68</v>
      </c>
    </row>
    <row r="85" spans="3:8" x14ac:dyDescent="0.2">
      <c r="C85" s="65"/>
      <c r="D85" s="130" t="s">
        <v>1246</v>
      </c>
      <c r="E85" s="130" t="s">
        <v>1245</v>
      </c>
      <c r="F85" s="138">
        <f>F86+F96</f>
        <v>4709650.18</v>
      </c>
      <c r="G85" s="138">
        <f>G86+G96</f>
        <v>4290491.33</v>
      </c>
      <c r="H85" s="138">
        <f>H86+H96</f>
        <v>1496515.8199999998</v>
      </c>
    </row>
    <row r="86" spans="3:8" x14ac:dyDescent="0.2">
      <c r="C86" s="65"/>
      <c r="D86" s="137" t="s">
        <v>1244</v>
      </c>
      <c r="E86" s="137" t="s">
        <v>1243</v>
      </c>
      <c r="F86" s="144">
        <f>SUM(F87:F95)</f>
        <v>4527947.38</v>
      </c>
      <c r="G86" s="144">
        <f>SUM(G87:G95)</f>
        <v>4273178.43</v>
      </c>
      <c r="H86" s="144">
        <f>SUM(H87:H95)</f>
        <v>1456715.94</v>
      </c>
    </row>
    <row r="87" spans="3:8" ht="25.5" x14ac:dyDescent="0.2">
      <c r="C87" s="65"/>
      <c r="D87" s="143" t="s">
        <v>1242</v>
      </c>
      <c r="E87" s="143" t="s">
        <v>1241</v>
      </c>
      <c r="F87" s="142">
        <f>'bilancio di verifica SP'!C80+'bilancio di verifica SP'!C81+'bilancio di verifica SP'!C82</f>
        <v>1827202.02</v>
      </c>
      <c r="G87" s="142">
        <v>1885900.35</v>
      </c>
      <c r="H87" s="142">
        <v>650166.84</v>
      </c>
    </row>
    <row r="88" spans="3:8" ht="25.5" x14ac:dyDescent="0.2">
      <c r="C88" s="65"/>
      <c r="D88" s="143" t="s">
        <v>1240</v>
      </c>
      <c r="E88" s="143" t="s">
        <v>1239</v>
      </c>
      <c r="F88" s="142"/>
      <c r="G88" s="142"/>
      <c r="H88" s="142"/>
    </row>
    <row r="89" spans="3:8" x14ac:dyDescent="0.2">
      <c r="C89" s="65"/>
      <c r="D89" s="146" t="s">
        <v>1238</v>
      </c>
      <c r="E89" s="146" t="s">
        <v>1237</v>
      </c>
      <c r="F89" s="145">
        <f>'bilancio di verifica SP'!C88+'bilancio di verifica SP'!C89</f>
        <v>1957511.12</v>
      </c>
      <c r="G89" s="145">
        <v>1536595.41</v>
      </c>
      <c r="H89" s="145">
        <v>349644.11</v>
      </c>
    </row>
    <row r="90" spans="3:8" x14ac:dyDescent="0.2">
      <c r="C90" s="65"/>
      <c r="D90" s="143" t="s">
        <v>1236</v>
      </c>
      <c r="E90" s="143" t="s">
        <v>1235</v>
      </c>
      <c r="F90" s="142">
        <f>'bilancio di verifica SP'!C83</f>
        <v>6461.09</v>
      </c>
      <c r="G90" s="142">
        <v>5114.9799999999996</v>
      </c>
      <c r="H90" s="142">
        <v>6613.96</v>
      </c>
    </row>
    <row r="91" spans="3:8" ht="25.5" x14ac:dyDescent="0.2">
      <c r="C91" s="65"/>
      <c r="D91" s="143" t="s">
        <v>1234</v>
      </c>
      <c r="E91" s="143" t="s">
        <v>1233</v>
      </c>
      <c r="F91" s="142">
        <f>'bilancio di verifica SP'!C84</f>
        <v>1208.8900000000001</v>
      </c>
      <c r="G91" s="142">
        <v>696.03</v>
      </c>
      <c r="H91" s="142">
        <v>859.25</v>
      </c>
    </row>
    <row r="92" spans="3:8" x14ac:dyDescent="0.2">
      <c r="C92" s="65"/>
      <c r="D92" s="143" t="s">
        <v>1232</v>
      </c>
      <c r="E92" s="143" t="s">
        <v>1231</v>
      </c>
      <c r="F92" s="142">
        <f>'bilancio di verifica SP'!C85</f>
        <v>734374.76</v>
      </c>
      <c r="G92" s="142">
        <v>844871.66</v>
      </c>
      <c r="H92" s="142">
        <v>447891.20000000001</v>
      </c>
    </row>
    <row r="93" spans="3:8" ht="25.5" x14ac:dyDescent="0.2">
      <c r="C93" s="80"/>
      <c r="D93" s="143" t="s">
        <v>1230</v>
      </c>
      <c r="E93" s="143" t="s">
        <v>1229</v>
      </c>
      <c r="F93" s="142"/>
      <c r="G93" s="142"/>
      <c r="H93" s="142"/>
    </row>
    <row r="94" spans="3:8" ht="25.5" x14ac:dyDescent="0.2">
      <c r="C94" s="65"/>
      <c r="D94" s="143" t="s">
        <v>1228</v>
      </c>
      <c r="E94" s="143" t="s">
        <v>1227</v>
      </c>
      <c r="F94" s="142">
        <f>'bilancio di verifica SP'!C95</f>
        <v>1189.5</v>
      </c>
      <c r="G94" s="142"/>
      <c r="H94" s="142">
        <v>1540.58</v>
      </c>
    </row>
    <row r="95" spans="3:8" ht="25.5" x14ac:dyDescent="0.2">
      <c r="C95" s="65"/>
      <c r="D95" s="143" t="s">
        <v>1226</v>
      </c>
      <c r="E95" s="143" t="s">
        <v>1225</v>
      </c>
      <c r="F95" s="142"/>
      <c r="G95" s="142"/>
      <c r="H95" s="142"/>
    </row>
    <row r="96" spans="3:8" ht="25.5" x14ac:dyDescent="0.2">
      <c r="C96" s="65"/>
      <c r="D96" s="137" t="s">
        <v>1224</v>
      </c>
      <c r="E96" s="137" t="s">
        <v>1223</v>
      </c>
      <c r="F96" s="144">
        <f>SUM(F97:F103)</f>
        <v>181702.8</v>
      </c>
      <c r="G96" s="144">
        <f>SUM(G97:G103)</f>
        <v>17312.900000000001</v>
      </c>
      <c r="H96" s="144">
        <f>SUM(H97:H103)</f>
        <v>39799.880000000005</v>
      </c>
    </row>
    <row r="97" spans="3:8" x14ac:dyDescent="0.2">
      <c r="C97" s="65"/>
      <c r="D97" s="143" t="s">
        <v>1222</v>
      </c>
      <c r="E97" s="143" t="s">
        <v>1221</v>
      </c>
      <c r="F97" s="142"/>
      <c r="G97" s="142"/>
      <c r="H97" s="142"/>
    </row>
    <row r="98" spans="3:8" ht="38.25" x14ac:dyDescent="0.2">
      <c r="C98" s="65"/>
      <c r="D98" s="143" t="s">
        <v>1220</v>
      </c>
      <c r="E98" s="143" t="s">
        <v>1219</v>
      </c>
      <c r="F98" s="142">
        <f>'bilancio di verifica SP'!C99</f>
        <v>511.18</v>
      </c>
      <c r="G98" s="142">
        <v>26.9</v>
      </c>
      <c r="H98" s="142">
        <v>287.10000000000002</v>
      </c>
    </row>
    <row r="99" spans="3:8" ht="25.5" x14ac:dyDescent="0.2">
      <c r="C99" s="65"/>
      <c r="D99" s="143" t="s">
        <v>1218</v>
      </c>
      <c r="E99" s="143" t="s">
        <v>1217</v>
      </c>
      <c r="F99" s="142"/>
      <c r="G99" s="142"/>
      <c r="H99" s="142"/>
    </row>
    <row r="100" spans="3:8" ht="25.5" x14ac:dyDescent="0.2">
      <c r="C100" s="65"/>
      <c r="D100" s="143" t="s">
        <v>1216</v>
      </c>
      <c r="E100" s="143" t="s">
        <v>1215</v>
      </c>
      <c r="F100" s="142">
        <f>'bilancio di verifica SP'!C101</f>
        <v>11244.44</v>
      </c>
      <c r="G100" s="142">
        <v>7381.55</v>
      </c>
      <c r="H100" s="142">
        <v>10363.280000000001</v>
      </c>
    </row>
    <row r="101" spans="3:8" ht="25.5" x14ac:dyDescent="0.2">
      <c r="C101" s="65"/>
      <c r="D101" s="143" t="s">
        <v>1214</v>
      </c>
      <c r="E101" s="143" t="s">
        <v>1213</v>
      </c>
      <c r="F101" s="142">
        <f>'bilancio di verifica SP'!C102</f>
        <v>156478.29</v>
      </c>
      <c r="G101" s="142">
        <v>9904.4500000000007</v>
      </c>
      <c r="H101" s="142">
        <v>29149.5</v>
      </c>
    </row>
    <row r="102" spans="3:8" ht="25.5" x14ac:dyDescent="0.2">
      <c r="C102" s="65"/>
      <c r="D102" s="143" t="s">
        <v>1212</v>
      </c>
      <c r="E102" s="143" t="s">
        <v>1211</v>
      </c>
      <c r="F102" s="142">
        <f>'bilancio di verifica SP'!C103</f>
        <v>13468.89</v>
      </c>
      <c r="G102" s="142"/>
      <c r="H102" s="142">
        <v>0</v>
      </c>
    </row>
    <row r="103" spans="3:8" ht="26.25" thickBot="1" x14ac:dyDescent="0.25">
      <c r="C103" s="128"/>
      <c r="D103" s="141" t="s">
        <v>1210</v>
      </c>
      <c r="E103" s="141" t="s">
        <v>1209</v>
      </c>
      <c r="F103" s="140"/>
      <c r="G103" s="140"/>
      <c r="H103" s="140"/>
    </row>
    <row r="104" spans="3:8" x14ac:dyDescent="0.2">
      <c r="C104" s="139"/>
      <c r="D104" s="132" t="s">
        <v>1208</v>
      </c>
      <c r="E104" s="132" t="s">
        <v>1207</v>
      </c>
      <c r="F104" s="131">
        <f>F105+F120+F138+F139+F146+F150+F151</f>
        <v>86627119.450000018</v>
      </c>
      <c r="G104" s="131">
        <f>G105+G120+G138+G139+G146+G150+G151</f>
        <v>102222821.83999999</v>
      </c>
      <c r="H104" s="131">
        <f>H105+H120+H138+H139+H146+H150+H151</f>
        <v>22666994.620000001</v>
      </c>
    </row>
    <row r="105" spans="3:8" x14ac:dyDescent="0.2">
      <c r="C105" s="65"/>
      <c r="D105" s="137" t="s">
        <v>1206</v>
      </c>
      <c r="E105" s="137" t="s">
        <v>1205</v>
      </c>
      <c r="F105" s="144">
        <f>SUM(F106:F114)+F119</f>
        <v>0</v>
      </c>
      <c r="G105" s="144">
        <v>0</v>
      </c>
      <c r="H105" s="144">
        <f>SUM(H106:H114)+H119</f>
        <v>0</v>
      </c>
    </row>
    <row r="106" spans="3:8" ht="38.25" x14ac:dyDescent="0.2">
      <c r="C106" s="65" t="s">
        <v>130</v>
      </c>
      <c r="D106" s="143" t="s">
        <v>1204</v>
      </c>
      <c r="E106" s="143" t="s">
        <v>1203</v>
      </c>
      <c r="F106" s="142"/>
      <c r="G106" s="142"/>
      <c r="H106" s="142"/>
    </row>
    <row r="107" spans="3:8" ht="25.5" x14ac:dyDescent="0.2">
      <c r="C107" s="65" t="s">
        <v>130</v>
      </c>
      <c r="D107" s="143" t="s">
        <v>1202</v>
      </c>
      <c r="E107" s="143" t="s">
        <v>1201</v>
      </c>
      <c r="F107" s="142"/>
      <c r="G107" s="142"/>
      <c r="H107" s="142"/>
    </row>
    <row r="108" spans="3:8" ht="25.5" x14ac:dyDescent="0.2">
      <c r="C108" s="65" t="s">
        <v>129</v>
      </c>
      <c r="D108" s="146" t="s">
        <v>1200</v>
      </c>
      <c r="E108" s="146" t="s">
        <v>1199</v>
      </c>
      <c r="F108" s="145"/>
      <c r="G108" s="145"/>
      <c r="H108" s="145"/>
    </row>
    <row r="109" spans="3:8" ht="25.5" x14ac:dyDescent="0.2">
      <c r="C109" s="65"/>
      <c r="D109" s="146" t="s">
        <v>1198</v>
      </c>
      <c r="E109" s="146" t="s">
        <v>1197</v>
      </c>
      <c r="F109" s="145"/>
      <c r="G109" s="145"/>
      <c r="H109" s="145"/>
    </row>
    <row r="110" spans="3:8" ht="38.25" x14ac:dyDescent="0.2">
      <c r="C110" s="65" t="s">
        <v>130</v>
      </c>
      <c r="D110" s="143" t="s">
        <v>1196</v>
      </c>
      <c r="E110" s="143" t="s">
        <v>1195</v>
      </c>
      <c r="F110" s="142"/>
      <c r="G110" s="142"/>
      <c r="H110" s="142"/>
    </row>
    <row r="111" spans="3:8" ht="25.5" x14ac:dyDescent="0.2">
      <c r="C111" s="65" t="s">
        <v>130</v>
      </c>
      <c r="D111" s="143" t="s">
        <v>1194</v>
      </c>
      <c r="E111" s="143" t="s">
        <v>1193</v>
      </c>
      <c r="F111" s="142"/>
      <c r="G111" s="142"/>
      <c r="H111" s="142"/>
    </row>
    <row r="112" spans="3:8" ht="25.5" x14ac:dyDescent="0.2">
      <c r="C112" s="65" t="s">
        <v>130</v>
      </c>
      <c r="D112" s="143" t="s">
        <v>1192</v>
      </c>
      <c r="E112" s="143" t="s">
        <v>1191</v>
      </c>
      <c r="F112" s="142"/>
      <c r="G112" s="142"/>
      <c r="H112" s="142"/>
    </row>
    <row r="113" spans="3:8" ht="25.5" x14ac:dyDescent="0.2">
      <c r="C113" s="65" t="s">
        <v>130</v>
      </c>
      <c r="D113" s="143" t="s">
        <v>1190</v>
      </c>
      <c r="E113" s="143" t="s">
        <v>1189</v>
      </c>
      <c r="F113" s="142"/>
      <c r="G113" s="142"/>
      <c r="H113" s="142"/>
    </row>
    <row r="114" spans="3:8" ht="25.5" x14ac:dyDescent="0.2">
      <c r="C114" s="65"/>
      <c r="D114" s="143" t="s">
        <v>1188</v>
      </c>
      <c r="E114" s="143" t="s">
        <v>1187</v>
      </c>
      <c r="F114" s="149">
        <f>SUM(F115:F118)</f>
        <v>0</v>
      </c>
      <c r="G114" s="149">
        <v>0</v>
      </c>
      <c r="H114" s="149">
        <f>SUM(H115:H118)</f>
        <v>0</v>
      </c>
    </row>
    <row r="115" spans="3:8" ht="25.5" x14ac:dyDescent="0.2">
      <c r="C115" s="65" t="s">
        <v>130</v>
      </c>
      <c r="D115" s="143" t="s">
        <v>1186</v>
      </c>
      <c r="E115" s="143" t="s">
        <v>1185</v>
      </c>
      <c r="F115" s="142"/>
      <c r="G115" s="142"/>
      <c r="H115" s="142"/>
    </row>
    <row r="116" spans="3:8" ht="25.5" x14ac:dyDescent="0.2">
      <c r="C116" s="65" t="s">
        <v>130</v>
      </c>
      <c r="D116" s="143" t="s">
        <v>1184</v>
      </c>
      <c r="E116" s="143" t="s">
        <v>1183</v>
      </c>
      <c r="F116" s="142"/>
      <c r="G116" s="142"/>
      <c r="H116" s="142"/>
    </row>
    <row r="117" spans="3:8" ht="25.5" x14ac:dyDescent="0.2">
      <c r="C117" s="65" t="s">
        <v>130</v>
      </c>
      <c r="D117" s="143" t="s">
        <v>1182</v>
      </c>
      <c r="E117" s="143" t="s">
        <v>1181</v>
      </c>
      <c r="F117" s="142"/>
      <c r="G117" s="142"/>
      <c r="H117" s="142"/>
    </row>
    <row r="118" spans="3:8" ht="25.5" x14ac:dyDescent="0.2">
      <c r="C118" s="65" t="s">
        <v>130</v>
      </c>
      <c r="D118" s="143" t="s">
        <v>1180</v>
      </c>
      <c r="E118" s="143" t="s">
        <v>1179</v>
      </c>
      <c r="F118" s="142"/>
      <c r="G118" s="142"/>
      <c r="H118" s="142"/>
    </row>
    <row r="119" spans="3:8" x14ac:dyDescent="0.2">
      <c r="C119" s="65"/>
      <c r="D119" s="143" t="s">
        <v>1178</v>
      </c>
      <c r="E119" s="143" t="s">
        <v>1177</v>
      </c>
      <c r="F119" s="142"/>
      <c r="G119" s="142"/>
      <c r="H119" s="142"/>
    </row>
    <row r="120" spans="3:8" ht="25.5" x14ac:dyDescent="0.2">
      <c r="C120" s="65"/>
      <c r="D120" s="137" t="s">
        <v>1176</v>
      </c>
      <c r="E120" s="137" t="s">
        <v>1175</v>
      </c>
      <c r="F120" s="144">
        <f>F121+F132</f>
        <v>77884240.150000006</v>
      </c>
      <c r="G120" s="144">
        <f>G121+G132</f>
        <v>94523275.789999992</v>
      </c>
      <c r="H120" s="144">
        <f>H121+H132</f>
        <v>16629494.199999999</v>
      </c>
    </row>
    <row r="121" spans="3:8" ht="25.5" x14ac:dyDescent="0.2">
      <c r="C121" s="65"/>
      <c r="D121" s="143" t="s">
        <v>1174</v>
      </c>
      <c r="E121" s="143" t="s">
        <v>1173</v>
      </c>
      <c r="F121" s="149">
        <f>SUM(F122:F131)</f>
        <v>47964679.100000001</v>
      </c>
      <c r="G121" s="149">
        <f>SUM(G122:G131)</f>
        <v>52433771.850000001</v>
      </c>
      <c r="H121" s="149">
        <f>SUM(H122:H131)</f>
        <v>10875072.59</v>
      </c>
    </row>
    <row r="122" spans="3:8" ht="38.25" x14ac:dyDescent="0.2">
      <c r="C122" s="65" t="s">
        <v>1128</v>
      </c>
      <c r="D122" s="143" t="s">
        <v>1172</v>
      </c>
      <c r="E122" s="143" t="s">
        <v>1171</v>
      </c>
      <c r="F122" s="142"/>
      <c r="G122" s="142"/>
      <c r="H122" s="142"/>
    </row>
    <row r="123" spans="3:8" ht="38.25" x14ac:dyDescent="0.2">
      <c r="C123" s="65" t="s">
        <v>1128</v>
      </c>
      <c r="D123" s="143" t="s">
        <v>1170</v>
      </c>
      <c r="E123" s="143" t="s">
        <v>1169</v>
      </c>
      <c r="F123" s="142"/>
      <c r="G123" s="142"/>
      <c r="H123" s="142"/>
    </row>
    <row r="124" spans="3:8" ht="38.25" x14ac:dyDescent="0.2">
      <c r="C124" s="65" t="s">
        <v>1128</v>
      </c>
      <c r="D124" s="143" t="s">
        <v>1168</v>
      </c>
      <c r="E124" s="143" t="s">
        <v>1167</v>
      </c>
      <c r="F124" s="142">
        <f>'bilancio di verifica SP'!C108+'bilancio di verifica SP'!C116</f>
        <v>47636856.660000004</v>
      </c>
      <c r="G124" s="142">
        <v>52105949.410000004</v>
      </c>
      <c r="H124" s="142">
        <v>10587250.1</v>
      </c>
    </row>
    <row r="125" spans="3:8" ht="38.25" x14ac:dyDescent="0.2">
      <c r="C125" s="65" t="s">
        <v>123</v>
      </c>
      <c r="D125" s="143" t="s">
        <v>1166</v>
      </c>
      <c r="E125" s="143" t="s">
        <v>1165</v>
      </c>
      <c r="F125" s="142"/>
      <c r="G125" s="142"/>
      <c r="H125" s="142"/>
    </row>
    <row r="126" spans="3:8" ht="38.25" x14ac:dyDescent="0.2">
      <c r="C126" s="65" t="s">
        <v>129</v>
      </c>
      <c r="D126" s="143" t="s">
        <v>1164</v>
      </c>
      <c r="E126" s="143" t="s">
        <v>1163</v>
      </c>
      <c r="F126" s="142"/>
      <c r="G126" s="142"/>
      <c r="H126" s="142"/>
    </row>
    <row r="127" spans="3:8" ht="38.25" x14ac:dyDescent="0.2">
      <c r="C127" s="65" t="s">
        <v>1128</v>
      </c>
      <c r="D127" s="143" t="s">
        <v>1162</v>
      </c>
      <c r="E127" s="143" t="s">
        <v>1161</v>
      </c>
      <c r="F127" s="142"/>
      <c r="G127" s="142"/>
      <c r="H127" s="142"/>
    </row>
    <row r="128" spans="3:8" ht="51" x14ac:dyDescent="0.2">
      <c r="C128" s="65" t="s">
        <v>1128</v>
      </c>
      <c r="D128" s="143" t="s">
        <v>1160</v>
      </c>
      <c r="E128" s="143" t="s">
        <v>1159</v>
      </c>
      <c r="F128" s="142"/>
      <c r="G128" s="142"/>
      <c r="H128" s="142"/>
    </row>
    <row r="129" spans="3:9" ht="51" x14ac:dyDescent="0.2">
      <c r="C129" s="65" t="s">
        <v>1128</v>
      </c>
      <c r="D129" s="143" t="s">
        <v>1158</v>
      </c>
      <c r="E129" s="143" t="s">
        <v>1157</v>
      </c>
      <c r="F129" s="142"/>
      <c r="G129" s="142"/>
      <c r="H129" s="142"/>
    </row>
    <row r="130" spans="3:9" ht="38.25" x14ac:dyDescent="0.2">
      <c r="C130" s="65" t="s">
        <v>1128</v>
      </c>
      <c r="D130" s="143" t="s">
        <v>1156</v>
      </c>
      <c r="E130" s="143" t="s">
        <v>1155</v>
      </c>
      <c r="F130" s="142"/>
      <c r="G130" s="142"/>
      <c r="H130" s="142"/>
    </row>
    <row r="131" spans="3:9" ht="25.5" x14ac:dyDescent="0.2">
      <c r="C131" s="65" t="s">
        <v>1128</v>
      </c>
      <c r="D131" s="143" t="s">
        <v>1154</v>
      </c>
      <c r="E131" s="143" t="s">
        <v>1153</v>
      </c>
      <c r="F131" s="142">
        <f>'bilancio di verifica SP'!C117</f>
        <v>327822.44</v>
      </c>
      <c r="G131" s="142">
        <v>327822.44</v>
      </c>
      <c r="H131" s="142">
        <v>287822.49</v>
      </c>
    </row>
    <row r="132" spans="3:9" ht="38.25" x14ac:dyDescent="0.2">
      <c r="C132" s="81"/>
      <c r="D132" s="143" t="s">
        <v>1152</v>
      </c>
      <c r="E132" s="143" t="s">
        <v>1151</v>
      </c>
      <c r="F132" s="149">
        <f>SUM(F133:F137)</f>
        <v>29919561.050000001</v>
      </c>
      <c r="G132" s="149">
        <f>SUM(G133:G137)</f>
        <v>42089503.939999998</v>
      </c>
      <c r="H132" s="149">
        <f>SUM(H133:H137)</f>
        <v>5754421.6100000003</v>
      </c>
    </row>
    <row r="133" spans="3:9" ht="38.25" x14ac:dyDescent="0.2">
      <c r="C133" s="65" t="s">
        <v>1128</v>
      </c>
      <c r="D133" s="143" t="s">
        <v>1150</v>
      </c>
      <c r="E133" s="143" t="s">
        <v>1149</v>
      </c>
      <c r="F133" s="142">
        <f>'bilancio di verifica SP'!C113</f>
        <v>29919561.050000001</v>
      </c>
      <c r="G133" s="142">
        <v>36589503.939999998</v>
      </c>
      <c r="H133" s="142">
        <v>1221097.3700000001</v>
      </c>
    </row>
    <row r="134" spans="3:9" ht="38.25" x14ac:dyDescent="0.2">
      <c r="C134" s="65" t="s">
        <v>1128</v>
      </c>
      <c r="D134" s="143" t="s">
        <v>1148</v>
      </c>
      <c r="E134" s="143" t="s">
        <v>1147</v>
      </c>
      <c r="F134" s="142"/>
      <c r="G134" s="142"/>
      <c r="H134" s="142"/>
    </row>
    <row r="135" spans="3:9" ht="38.25" x14ac:dyDescent="0.2">
      <c r="C135" s="65" t="s">
        <v>1128</v>
      </c>
      <c r="D135" s="143" t="s">
        <v>1146</v>
      </c>
      <c r="E135" s="143" t="s">
        <v>1145</v>
      </c>
      <c r="F135" s="142"/>
      <c r="G135" s="142">
        <v>5500000</v>
      </c>
      <c r="H135" s="142">
        <v>4533324.24</v>
      </c>
    </row>
    <row r="136" spans="3:9" ht="25.5" x14ac:dyDescent="0.2">
      <c r="C136" s="65" t="s">
        <v>1128</v>
      </c>
      <c r="D136" s="143" t="s">
        <v>1144</v>
      </c>
      <c r="E136" s="143" t="s">
        <v>1143</v>
      </c>
      <c r="F136" s="142"/>
      <c r="G136" s="142"/>
      <c r="H136" s="142"/>
    </row>
    <row r="137" spans="3:9" ht="15" customHeight="1" x14ac:dyDescent="0.2">
      <c r="C137" s="65" t="s">
        <v>1128</v>
      </c>
      <c r="D137" s="143" t="s">
        <v>1142</v>
      </c>
      <c r="E137" s="143" t="s">
        <v>1141</v>
      </c>
      <c r="F137" s="142"/>
      <c r="G137" s="142"/>
      <c r="H137" s="142"/>
    </row>
    <row r="138" spans="3:9" x14ac:dyDescent="0.2">
      <c r="C138" s="65"/>
      <c r="D138" s="137" t="s">
        <v>1140</v>
      </c>
      <c r="E138" s="137" t="s">
        <v>1139</v>
      </c>
      <c r="F138" s="136"/>
      <c r="G138" s="136">
        <v>0</v>
      </c>
      <c r="H138" s="136"/>
    </row>
    <row r="139" spans="3:9" ht="25.5" x14ac:dyDescent="0.2">
      <c r="C139" s="148"/>
      <c r="D139" s="137" t="s">
        <v>1138</v>
      </c>
      <c r="E139" s="137" t="s">
        <v>1137</v>
      </c>
      <c r="F139" s="144">
        <f>F140+F144+F145</f>
        <v>6535760.3899999997</v>
      </c>
      <c r="G139" s="144">
        <v>5706395.629999999</v>
      </c>
      <c r="H139" s="144">
        <f>H140+H144+H145</f>
        <v>5058901.82</v>
      </c>
    </row>
    <row r="140" spans="3:9" ht="25.5" x14ac:dyDescent="0.2">
      <c r="C140" s="65"/>
      <c r="D140" s="146" t="s">
        <v>1136</v>
      </c>
      <c r="E140" s="146" t="s">
        <v>1135</v>
      </c>
      <c r="F140" s="147">
        <f>SUM(F141:F143)</f>
        <v>6483340.3399999999</v>
      </c>
      <c r="G140" s="147">
        <v>5653975.5799999991</v>
      </c>
      <c r="H140" s="147">
        <f>SUM(H141:H143)</f>
        <v>5058682.37</v>
      </c>
      <c r="I140" s="125"/>
    </row>
    <row r="141" spans="3:9" ht="38.25" x14ac:dyDescent="0.2">
      <c r="C141" s="65" t="s">
        <v>123</v>
      </c>
      <c r="D141" s="146" t="s">
        <v>1134</v>
      </c>
      <c r="E141" s="146" t="s">
        <v>1133</v>
      </c>
      <c r="F141" s="145"/>
      <c r="G141" s="145"/>
      <c r="H141" s="145"/>
    </row>
    <row r="142" spans="3:9" ht="51" x14ac:dyDescent="0.2">
      <c r="C142" s="65" t="s">
        <v>1128</v>
      </c>
      <c r="D142" s="146" t="s">
        <v>1132</v>
      </c>
      <c r="E142" s="146" t="s">
        <v>1131</v>
      </c>
      <c r="F142" s="145">
        <f>'bilancio di verifica SP'!C119+'bilancio di verifica SP'!C120+'bilancio di verifica SP'!C121+'bilancio di verifica SP'!C122+'bilancio di verifica SP'!C123+'bilancio di verifica SP'!C127+'bilancio di verifica SP'!C128+'bilancio di verifica SP'!C129+'bilancio di verifica SP'!C132+'bilancio di verifica SP'!C171</f>
        <v>6483340.3399999999</v>
      </c>
      <c r="G142" s="145">
        <v>5653975.5799999991</v>
      </c>
      <c r="H142" s="145">
        <v>5058682.37</v>
      </c>
      <c r="I142" s="218"/>
    </row>
    <row r="143" spans="3:9" ht="38.25" x14ac:dyDescent="0.2">
      <c r="C143" s="65" t="s">
        <v>1128</v>
      </c>
      <c r="D143" s="146" t="s">
        <v>1130</v>
      </c>
      <c r="E143" s="146" t="s">
        <v>1129</v>
      </c>
      <c r="F143" s="145"/>
      <c r="G143" s="145"/>
      <c r="H143" s="145"/>
    </row>
    <row r="144" spans="3:9" ht="25.5" x14ac:dyDescent="0.2">
      <c r="C144" s="65" t="s">
        <v>1128</v>
      </c>
      <c r="D144" s="146" t="s">
        <v>1127</v>
      </c>
      <c r="E144" s="146" t="s">
        <v>1126</v>
      </c>
      <c r="F144" s="145"/>
      <c r="G144" s="145"/>
      <c r="H144" s="145"/>
    </row>
    <row r="145" spans="3:9" ht="25.5" x14ac:dyDescent="0.2">
      <c r="C145" s="65" t="s">
        <v>129</v>
      </c>
      <c r="D145" s="143" t="s">
        <v>1125</v>
      </c>
      <c r="E145" s="143" t="s">
        <v>1124</v>
      </c>
      <c r="F145" s="142">
        <f>'bilancio di verifica SP'!C134</f>
        <v>52420.05</v>
      </c>
      <c r="G145" s="142">
        <v>52420.05</v>
      </c>
      <c r="H145" s="142">
        <v>219.45</v>
      </c>
    </row>
    <row r="146" spans="3:9" ht="38.25" x14ac:dyDescent="0.2">
      <c r="C146" s="65"/>
      <c r="D146" s="137" t="s">
        <v>1123</v>
      </c>
      <c r="E146" s="137" t="s">
        <v>1122</v>
      </c>
      <c r="F146" s="144">
        <f>SUM(F147:F149)</f>
        <v>0</v>
      </c>
      <c r="G146" s="144">
        <v>0</v>
      </c>
      <c r="H146" s="144">
        <f>SUM(H147:H149)</f>
        <v>0</v>
      </c>
    </row>
    <row r="147" spans="3:9" ht="25.5" x14ac:dyDescent="0.2">
      <c r="C147" s="65"/>
      <c r="D147" s="146" t="s">
        <v>1121</v>
      </c>
      <c r="E147" s="146" t="s">
        <v>1120</v>
      </c>
      <c r="F147" s="145"/>
      <c r="G147" s="145"/>
      <c r="H147" s="145"/>
    </row>
    <row r="148" spans="3:9" ht="25.5" x14ac:dyDescent="0.2">
      <c r="C148" s="65"/>
      <c r="D148" s="143" t="s">
        <v>1119</v>
      </c>
      <c r="E148" s="143" t="s">
        <v>1118</v>
      </c>
      <c r="F148" s="142"/>
      <c r="G148" s="142"/>
      <c r="H148" s="142"/>
    </row>
    <row r="149" spans="3:9" ht="25.5" x14ac:dyDescent="0.2">
      <c r="C149" s="65"/>
      <c r="D149" s="143" t="s">
        <v>1117</v>
      </c>
      <c r="E149" s="143" t="s">
        <v>1116</v>
      </c>
      <c r="F149" s="142"/>
      <c r="G149" s="142"/>
      <c r="H149" s="142"/>
    </row>
    <row r="150" spans="3:9" x14ac:dyDescent="0.2">
      <c r="C150" s="65"/>
      <c r="D150" s="137" t="s">
        <v>1115</v>
      </c>
      <c r="E150" s="137" t="s">
        <v>1114</v>
      </c>
      <c r="F150" s="136">
        <f>'bilancio di verifica SP'!C136</f>
        <v>546661.51</v>
      </c>
      <c r="G150" s="136">
        <v>546661.51</v>
      </c>
      <c r="H150" s="136"/>
    </row>
    <row r="151" spans="3:9" x14ac:dyDescent="0.2">
      <c r="C151" s="65"/>
      <c r="D151" s="137" t="s">
        <v>1113</v>
      </c>
      <c r="E151" s="137" t="s">
        <v>1112</v>
      </c>
      <c r="F151" s="144">
        <f>SUM(F152:F156)</f>
        <v>1660457.4</v>
      </c>
      <c r="G151" s="144">
        <v>1446488.91</v>
      </c>
      <c r="H151" s="144">
        <f>SUM(H152:H156)</f>
        <v>978598.60000000009</v>
      </c>
      <c r="I151" s="125"/>
    </row>
    <row r="152" spans="3:9" x14ac:dyDescent="0.2">
      <c r="C152" s="65"/>
      <c r="D152" s="143" t="s">
        <v>1111</v>
      </c>
      <c r="E152" s="143" t="s">
        <v>1110</v>
      </c>
      <c r="F152" s="142">
        <f>'bilancio di verifica SP'!C140+'bilancio di verifica SP'!C141+'bilancio di verifica SP'!C148</f>
        <v>1595687.89</v>
      </c>
      <c r="G152" s="142">
        <v>1246473.45</v>
      </c>
      <c r="H152" s="142">
        <v>857963.54</v>
      </c>
      <c r="I152" s="252" t="s">
        <v>3252</v>
      </c>
    </row>
    <row r="153" spans="3:9" ht="25.5" x14ac:dyDescent="0.2">
      <c r="C153" s="65"/>
      <c r="D153" s="143" t="s">
        <v>1109</v>
      </c>
      <c r="E153" s="143" t="s">
        <v>1108</v>
      </c>
      <c r="F153" s="142"/>
      <c r="G153" s="142"/>
      <c r="H153" s="142"/>
    </row>
    <row r="154" spans="3:9" ht="25.5" x14ac:dyDescent="0.2">
      <c r="C154" s="65"/>
      <c r="D154" s="143" t="s">
        <v>1107</v>
      </c>
      <c r="E154" s="143" t="s">
        <v>1106</v>
      </c>
      <c r="F154" s="142"/>
      <c r="G154" s="142"/>
      <c r="H154" s="142">
        <v>88.06</v>
      </c>
    </row>
    <row r="155" spans="3:9" ht="25.5" x14ac:dyDescent="0.2">
      <c r="C155" s="65"/>
      <c r="D155" s="143" t="s">
        <v>1105</v>
      </c>
      <c r="E155" s="143" t="s">
        <v>1104</v>
      </c>
      <c r="F155" s="142"/>
      <c r="G155" s="142"/>
      <c r="H155" s="142"/>
    </row>
    <row r="156" spans="3:9" ht="13.5" thickBot="1" x14ac:dyDescent="0.25">
      <c r="C156" s="128"/>
      <c r="D156" s="141" t="s">
        <v>1103</v>
      </c>
      <c r="E156" s="141" t="s">
        <v>1102</v>
      </c>
      <c r="F156" s="140">
        <f>'bilancio di verifica SP'!C152</f>
        <v>64769.51</v>
      </c>
      <c r="G156" s="140">
        <v>200015.46</v>
      </c>
      <c r="H156" s="140">
        <v>120547</v>
      </c>
    </row>
    <row r="157" spans="3:9" ht="25.5" x14ac:dyDescent="0.2">
      <c r="C157" s="139"/>
      <c r="D157" s="132" t="s">
        <v>1101</v>
      </c>
      <c r="E157" s="132" t="s">
        <v>1100</v>
      </c>
      <c r="F157" s="131">
        <f>SUM(F158:F159)</f>
        <v>0</v>
      </c>
      <c r="G157" s="131">
        <v>0</v>
      </c>
      <c r="H157" s="131">
        <f>SUM(H158:H159)</f>
        <v>0</v>
      </c>
    </row>
    <row r="158" spans="3:9" ht="25.5" x14ac:dyDescent="0.2">
      <c r="C158" s="65"/>
      <c r="D158" s="137" t="s">
        <v>1099</v>
      </c>
      <c r="E158" s="137" t="s">
        <v>1098</v>
      </c>
      <c r="F158" s="136"/>
      <c r="G158" s="136"/>
      <c r="H158" s="136"/>
    </row>
    <row r="159" spans="3:9" ht="26.25" thickBot="1" x14ac:dyDescent="0.25">
      <c r="C159" s="128"/>
      <c r="D159" s="135" t="s">
        <v>1097</v>
      </c>
      <c r="E159" s="135" t="s">
        <v>1096</v>
      </c>
      <c r="F159" s="134"/>
      <c r="G159" s="134"/>
      <c r="H159" s="134"/>
    </row>
    <row r="160" spans="3:9" x14ac:dyDescent="0.2">
      <c r="C160" s="139"/>
      <c r="D160" s="132" t="s">
        <v>1095</v>
      </c>
      <c r="E160" s="132" t="s">
        <v>1094</v>
      </c>
      <c r="F160" s="131">
        <f>SUM(F161:F164)</f>
        <v>2378297.75</v>
      </c>
      <c r="G160" s="131">
        <v>2334274.63</v>
      </c>
      <c r="H160" s="131">
        <f>SUM(H161:H164)</f>
        <v>2331073.2399999998</v>
      </c>
    </row>
    <row r="161" spans="3:8" x14ac:dyDescent="0.2">
      <c r="C161" s="65"/>
      <c r="D161" s="137" t="s">
        <v>1093</v>
      </c>
      <c r="E161" s="137" t="s">
        <v>1092</v>
      </c>
      <c r="F161" s="136">
        <f>'bilancio di verifica SP'!C162</f>
        <v>3834.76</v>
      </c>
      <c r="G161" s="136">
        <v>1955.76</v>
      </c>
      <c r="H161" s="136">
        <v>0</v>
      </c>
    </row>
    <row r="162" spans="3:8" x14ac:dyDescent="0.2">
      <c r="C162" s="65"/>
      <c r="D162" s="137" t="s">
        <v>1091</v>
      </c>
      <c r="E162" s="137" t="s">
        <v>1090</v>
      </c>
      <c r="F162" s="136">
        <f>'bilancio di verifica SP'!C165</f>
        <v>2057972.33</v>
      </c>
      <c r="G162" s="136">
        <v>2058384.62</v>
      </c>
      <c r="H162" s="136">
        <v>2091732.88</v>
      </c>
    </row>
    <row r="163" spans="3:8" x14ac:dyDescent="0.2">
      <c r="C163" s="65"/>
      <c r="D163" s="137" t="s">
        <v>1089</v>
      </c>
      <c r="E163" s="137" t="s">
        <v>1088</v>
      </c>
      <c r="F163" s="136"/>
      <c r="G163" s="136"/>
      <c r="H163" s="136"/>
    </row>
    <row r="164" spans="3:8" ht="13.5" thickBot="1" x14ac:dyDescent="0.25">
      <c r="C164" s="128"/>
      <c r="D164" s="135" t="s">
        <v>1087</v>
      </c>
      <c r="E164" s="135" t="s">
        <v>1086</v>
      </c>
      <c r="F164" s="134">
        <f>'bilancio di verifica SP'!C166</f>
        <v>316490.65999999997</v>
      </c>
      <c r="G164" s="134">
        <v>273934.25</v>
      </c>
      <c r="H164" s="134">
        <v>239340.36</v>
      </c>
    </row>
    <row r="165" spans="3:8" x14ac:dyDescent="0.2">
      <c r="C165" s="139"/>
      <c r="D165" s="132" t="s">
        <v>1085</v>
      </c>
      <c r="E165" s="132" t="s">
        <v>1084</v>
      </c>
      <c r="F165" s="131">
        <f>F166+F169</f>
        <v>17978.95</v>
      </c>
      <c r="G165" s="131">
        <v>0</v>
      </c>
      <c r="H165" s="131">
        <f>H166+H169</f>
        <v>0</v>
      </c>
    </row>
    <row r="166" spans="3:8" x14ac:dyDescent="0.2">
      <c r="C166" s="65"/>
      <c r="D166" s="130" t="s">
        <v>1083</v>
      </c>
      <c r="E166" s="130" t="s">
        <v>1082</v>
      </c>
      <c r="F166" s="138">
        <f>SUM(F167:F168)</f>
        <v>0</v>
      </c>
      <c r="G166" s="138">
        <v>0</v>
      </c>
      <c r="H166" s="138">
        <f>SUM(H167:H168)</f>
        <v>0</v>
      </c>
    </row>
    <row r="167" spans="3:8" x14ac:dyDescent="0.2">
      <c r="C167" s="80"/>
      <c r="D167" s="137" t="s">
        <v>1081</v>
      </c>
      <c r="E167" s="137" t="s">
        <v>1080</v>
      </c>
      <c r="F167" s="136"/>
      <c r="G167" s="136"/>
      <c r="H167" s="136"/>
    </row>
    <row r="168" spans="3:8" ht="25.5" x14ac:dyDescent="0.2">
      <c r="C168" s="65" t="s">
        <v>123</v>
      </c>
      <c r="D168" s="137" t="s">
        <v>1079</v>
      </c>
      <c r="E168" s="137" t="s">
        <v>1078</v>
      </c>
      <c r="F168" s="136"/>
      <c r="G168" s="136"/>
      <c r="H168" s="136"/>
    </row>
    <row r="169" spans="3:8" x14ac:dyDescent="0.2">
      <c r="C169" s="65"/>
      <c r="D169" s="130" t="s">
        <v>1077</v>
      </c>
      <c r="E169" s="130" t="s">
        <v>1076</v>
      </c>
      <c r="F169" s="138">
        <f>SUM(F170:F171)</f>
        <v>17978.95</v>
      </c>
      <c r="G169" s="138">
        <v>0</v>
      </c>
      <c r="H169" s="138">
        <f>SUM(H170:H171)</f>
        <v>0</v>
      </c>
    </row>
    <row r="170" spans="3:8" x14ac:dyDescent="0.2">
      <c r="C170" s="65"/>
      <c r="D170" s="137" t="s">
        <v>1075</v>
      </c>
      <c r="E170" s="137" t="s">
        <v>1074</v>
      </c>
      <c r="F170" s="136">
        <f>'bilancio di verifica SP'!C169</f>
        <v>17978.95</v>
      </c>
      <c r="G170" s="136"/>
      <c r="H170" s="136">
        <v>0</v>
      </c>
    </row>
    <row r="171" spans="3:8" ht="26.25" thickBot="1" x14ac:dyDescent="0.25">
      <c r="C171" s="128" t="s">
        <v>123</v>
      </c>
      <c r="D171" s="135" t="s">
        <v>1073</v>
      </c>
      <c r="E171" s="135" t="s">
        <v>1072</v>
      </c>
      <c r="F171" s="134"/>
      <c r="G171" s="134"/>
      <c r="H171" s="134"/>
    </row>
    <row r="172" spans="3:8" x14ac:dyDescent="0.2">
      <c r="C172" s="133"/>
      <c r="D172" s="132" t="s">
        <v>1071</v>
      </c>
      <c r="E172" s="132" t="s">
        <v>1070</v>
      </c>
      <c r="F172" s="131">
        <f>SUM(F173:F176)</f>
        <v>618625.27</v>
      </c>
      <c r="G172" s="131">
        <v>396899.6</v>
      </c>
      <c r="H172" s="131">
        <f>SUM(H173:H176)</f>
        <v>1065354.31</v>
      </c>
    </row>
    <row r="173" spans="3:8" ht="25.5" x14ac:dyDescent="0.2">
      <c r="C173" s="65"/>
      <c r="D173" s="130" t="s">
        <v>1069</v>
      </c>
      <c r="E173" s="130" t="s">
        <v>1068</v>
      </c>
      <c r="F173" s="129"/>
      <c r="G173" s="129"/>
      <c r="H173" s="129"/>
    </row>
    <row r="174" spans="3:8" x14ac:dyDescent="0.2">
      <c r="C174" s="65"/>
      <c r="D174" s="130" t="s">
        <v>1067</v>
      </c>
      <c r="E174" s="130" t="s">
        <v>1066</v>
      </c>
      <c r="F174" s="129">
        <f>'bilancio di verifica SP'!C303</f>
        <v>40712.53</v>
      </c>
      <c r="G174" s="129">
        <v>39169.089999999997</v>
      </c>
      <c r="H174" s="129">
        <v>774872.92</v>
      </c>
    </row>
    <row r="175" spans="3:8" x14ac:dyDescent="0.2">
      <c r="C175" s="65"/>
      <c r="D175" s="130" t="s">
        <v>1065</v>
      </c>
      <c r="E175" s="130" t="s">
        <v>1064</v>
      </c>
      <c r="F175" s="129"/>
      <c r="G175" s="129"/>
      <c r="H175" s="129"/>
    </row>
    <row r="176" spans="3:8" ht="13.5" thickBot="1" x14ac:dyDescent="0.25">
      <c r="C176" s="128"/>
      <c r="D176" s="127" t="s">
        <v>1063</v>
      </c>
      <c r="E176" s="127" t="s">
        <v>1062</v>
      </c>
      <c r="F176" s="126">
        <f>'bilancio di verifica SP'!C304</f>
        <v>577912.74</v>
      </c>
      <c r="G176" s="126">
        <v>357730.51</v>
      </c>
      <c r="H176" s="126">
        <v>290481.39</v>
      </c>
    </row>
  </sheetData>
  <mergeCells count="1">
    <mergeCell ref="E5:F5"/>
  </mergeCells>
  <conditionalFormatting sqref="F1:F48 F50:F1048576">
    <cfRule type="containsText" dxfId="5" priority="4" operator="containsText" text="somma.se">
      <formula>NOT(ISERROR(SEARCH("somma.se",F1)))</formula>
    </cfRule>
  </conditionalFormatting>
  <conditionalFormatting sqref="G1:G1048576">
    <cfRule type="containsText" dxfId="4" priority="3" operator="containsText" text="somma.se">
      <formula>NOT(ISERROR(SEARCH("somma.se",G1)))</formula>
    </cfRule>
  </conditionalFormatting>
  <conditionalFormatting sqref="H1:H4 H6:H1048576">
    <cfRule type="containsText" dxfId="3" priority="2" operator="containsText" text="somma.se">
      <formula>NOT(ISERROR(SEARCH("somma.se",H1)))</formula>
    </cfRule>
  </conditionalFormatting>
  <conditionalFormatting sqref="F49">
    <cfRule type="containsText" dxfId="2" priority="1" operator="containsText" text="somma.se">
      <formula>NOT(ISERROR(SEARCH("somma.se",F49)))</formula>
    </cfRule>
  </conditionalFormatting>
  <pageMargins left="0.23622047244094491" right="0.23622047244094491" top="0.74803149606299213" bottom="0.74803149606299213" header="0.31496062992125984" footer="0.31496062992125984"/>
  <pageSetup paperSize="9" orientation="portrait" r:id="rId1"/>
  <headerFooter>
    <oddFooter xml:space="preserve">&amp;LAzienda Ospedaliera di Cosenza&amp;C&amp;P&amp;R&amp;"Arial,Corsivo"UOC GREF
Consuntivo 2015 </oddFoot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Dati!$A$1:$A$12</xm:f>
          </x14:formula1>
          <xm:sqref>B3</xm:sqref>
        </x14:dataValidation>
        <x14:dataValidation type="list" errorStyle="information" allowBlank="1" showInputMessage="1" showErrorMessage="1" promptTitle="AvvalorareFlag" prompt="La cella assume i valori:_x000a_C=Consuntivo_x000a_P=Preventivo_x000a_1= Primo Trimestre_x000a_2= Secondo Trimestre_x000a_3= Terzo Trimestre_x000a_4= Quarto Trimestre">
          <x14:formula1>
            <xm:f>Dati!$C1:$C6</xm:f>
          </x14:formula1>
          <xm:sqref>B1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H308"/>
  <sheetViews>
    <sheetView topLeftCell="A286" workbookViewId="0">
      <selection activeCell="D300" sqref="D300"/>
    </sheetView>
  </sheetViews>
  <sheetFormatPr defaultRowHeight="15" x14ac:dyDescent="0.2"/>
  <cols>
    <col min="1" max="1" width="13" style="215" customWidth="1"/>
    <col min="2" max="2" width="72.7109375" style="215" customWidth="1"/>
    <col min="3" max="3" width="20.85546875" style="217" customWidth="1"/>
    <col min="4" max="4" width="19" style="217" customWidth="1"/>
    <col min="5" max="5" width="20.85546875" style="260" customWidth="1"/>
    <col min="6" max="6" width="19" style="259" customWidth="1"/>
    <col min="8" max="8" width="11.28515625" bestFit="1" customWidth="1"/>
  </cols>
  <sheetData>
    <row r="1" spans="1:6" ht="51" x14ac:dyDescent="0.2">
      <c r="A1" s="196" t="s">
        <v>96</v>
      </c>
      <c r="B1" s="197" t="s">
        <v>93</v>
      </c>
      <c r="C1" s="198" t="s">
        <v>3364</v>
      </c>
      <c r="D1" s="253" t="s">
        <v>3365</v>
      </c>
      <c r="E1" s="270" t="s">
        <v>3366</v>
      </c>
      <c r="F1" s="271" t="s">
        <v>3367</v>
      </c>
    </row>
    <row r="2" spans="1:6" x14ac:dyDescent="0.2">
      <c r="A2" s="199" t="s">
        <v>1398</v>
      </c>
      <c r="B2" s="200" t="s">
        <v>2605</v>
      </c>
      <c r="C2" s="194">
        <v>93882.87</v>
      </c>
      <c r="D2" s="254"/>
      <c r="E2" s="264">
        <v>93882.87</v>
      </c>
      <c r="F2" s="257"/>
    </row>
    <row r="3" spans="1:6" x14ac:dyDescent="0.2">
      <c r="A3" s="199" t="s">
        <v>1396</v>
      </c>
      <c r="B3" s="200" t="s">
        <v>2606</v>
      </c>
      <c r="C3" s="194"/>
      <c r="D3" s="254">
        <v>93882.87</v>
      </c>
      <c r="E3" s="264"/>
      <c r="F3" s="268">
        <v>93882.87</v>
      </c>
    </row>
    <row r="4" spans="1:6" x14ac:dyDescent="0.2">
      <c r="A4" s="199" t="s">
        <v>1392</v>
      </c>
      <c r="B4" s="200" t="s">
        <v>2607</v>
      </c>
      <c r="C4" s="194">
        <v>39414.79</v>
      </c>
      <c r="D4" s="254"/>
      <c r="E4" s="264">
        <v>39414.79</v>
      </c>
      <c r="F4" s="268"/>
    </row>
    <row r="5" spans="1:6" x14ac:dyDescent="0.2">
      <c r="A5" s="199" t="s">
        <v>1390</v>
      </c>
      <c r="B5" s="200" t="s">
        <v>2608</v>
      </c>
      <c r="C5" s="194"/>
      <c r="D5" s="254">
        <v>39414.79</v>
      </c>
      <c r="E5" s="264"/>
      <c r="F5" s="268">
        <v>39414.79</v>
      </c>
    </row>
    <row r="6" spans="1:6" x14ac:dyDescent="0.2">
      <c r="A6" s="199" t="s">
        <v>1386</v>
      </c>
      <c r="B6" s="200" t="s">
        <v>2609</v>
      </c>
      <c r="C6" s="194"/>
      <c r="D6" s="254"/>
      <c r="E6" s="264"/>
      <c r="F6" s="268"/>
    </row>
    <row r="7" spans="1:6" ht="25.5" x14ac:dyDescent="0.2">
      <c r="A7" s="199" t="s">
        <v>1384</v>
      </c>
      <c r="B7" s="200" t="s">
        <v>2610</v>
      </c>
      <c r="C7" s="194"/>
      <c r="D7" s="254"/>
      <c r="E7" s="264"/>
      <c r="F7" s="268"/>
    </row>
    <row r="8" spans="1:6" x14ac:dyDescent="0.2">
      <c r="A8" s="199" t="s">
        <v>1382</v>
      </c>
      <c r="B8" s="200" t="s">
        <v>2611</v>
      </c>
      <c r="C8" s="194">
        <v>365640.17</v>
      </c>
      <c r="D8" s="254"/>
      <c r="E8" s="264">
        <v>365640.17</v>
      </c>
      <c r="F8" s="268"/>
    </row>
    <row r="9" spans="1:6" x14ac:dyDescent="0.2">
      <c r="A9" s="199" t="s">
        <v>1380</v>
      </c>
      <c r="B9" s="200" t="s">
        <v>2612</v>
      </c>
      <c r="C9" s="194"/>
      <c r="D9" s="254">
        <v>365640.17</v>
      </c>
      <c r="E9" s="264"/>
      <c r="F9" s="268">
        <v>365640.17</v>
      </c>
    </row>
    <row r="10" spans="1:6" x14ac:dyDescent="0.2">
      <c r="A10" s="199" t="s">
        <v>1378</v>
      </c>
      <c r="B10" s="200" t="s">
        <v>2613</v>
      </c>
      <c r="C10" s="194"/>
      <c r="D10" s="254"/>
      <c r="E10" s="264"/>
      <c r="F10" s="268"/>
    </row>
    <row r="11" spans="1:6" x14ac:dyDescent="0.2">
      <c r="A11" s="199" t="s">
        <v>1370</v>
      </c>
      <c r="B11" s="200" t="s">
        <v>2614</v>
      </c>
      <c r="C11" s="194"/>
      <c r="D11" s="254"/>
      <c r="E11" s="264"/>
      <c r="F11" s="268"/>
    </row>
    <row r="12" spans="1:6" x14ac:dyDescent="0.2">
      <c r="A12" s="199" t="s">
        <v>1368</v>
      </c>
      <c r="B12" s="200" t="s">
        <v>2615</v>
      </c>
      <c r="C12" s="194"/>
      <c r="D12" s="254"/>
      <c r="E12" s="264"/>
      <c r="F12" s="268"/>
    </row>
    <row r="13" spans="1:6" x14ac:dyDescent="0.2">
      <c r="A13" s="199" t="s">
        <v>1374</v>
      </c>
      <c r="B13" s="200" t="s">
        <v>2616</v>
      </c>
      <c r="C13" s="194"/>
      <c r="D13" s="254"/>
      <c r="E13" s="264"/>
      <c r="F13" s="268"/>
    </row>
    <row r="14" spans="1:6" x14ac:dyDescent="0.2">
      <c r="A14" s="199" t="s">
        <v>1372</v>
      </c>
      <c r="B14" s="200" t="s">
        <v>2617</v>
      </c>
      <c r="C14" s="194"/>
      <c r="D14" s="254"/>
      <c r="E14" s="264"/>
      <c r="F14" s="268"/>
    </row>
    <row r="15" spans="1:6" x14ac:dyDescent="0.2">
      <c r="A15" s="199" t="s">
        <v>1362</v>
      </c>
      <c r="B15" s="200" t="s">
        <v>2618</v>
      </c>
      <c r="C15" s="194"/>
      <c r="D15" s="254"/>
      <c r="E15" s="264"/>
      <c r="F15" s="268"/>
    </row>
    <row r="16" spans="1:6" x14ac:dyDescent="0.2">
      <c r="A16" s="199" t="s">
        <v>1360</v>
      </c>
      <c r="B16" s="200" t="s">
        <v>2619</v>
      </c>
      <c r="C16" s="194"/>
      <c r="D16" s="254"/>
      <c r="E16" s="264"/>
      <c r="F16" s="268"/>
    </row>
    <row r="17" spans="1:6" x14ac:dyDescent="0.2">
      <c r="A17" s="199" t="s">
        <v>1342</v>
      </c>
      <c r="B17" s="200" t="s">
        <v>2620</v>
      </c>
      <c r="C17" s="194">
        <v>4187319.38</v>
      </c>
      <c r="D17" s="254"/>
      <c r="E17" s="264">
        <v>4187319.38</v>
      </c>
      <c r="F17" s="268"/>
    </row>
    <row r="18" spans="1:6" x14ac:dyDescent="0.2">
      <c r="A18" s="199" t="s">
        <v>1336</v>
      </c>
      <c r="B18" s="200" t="s">
        <v>2621</v>
      </c>
      <c r="C18" s="194">
        <v>1108122.25</v>
      </c>
      <c r="D18" s="254"/>
      <c r="E18" s="264">
        <v>1108122.25</v>
      </c>
      <c r="F18" s="268"/>
    </row>
    <row r="19" spans="1:6" x14ac:dyDescent="0.2">
      <c r="A19" s="199"/>
      <c r="B19" s="200" t="s">
        <v>2622</v>
      </c>
      <c r="C19" s="194"/>
      <c r="D19" s="254"/>
      <c r="E19" s="264"/>
      <c r="F19" s="268"/>
    </row>
    <row r="20" spans="1:6" x14ac:dyDescent="0.2">
      <c r="A20" s="199" t="s">
        <v>1334</v>
      </c>
      <c r="B20" s="200" t="s">
        <v>2623</v>
      </c>
      <c r="C20" s="194"/>
      <c r="D20" s="254">
        <v>99731.01</v>
      </c>
      <c r="E20" s="264"/>
      <c r="F20" s="268">
        <v>99731.01</v>
      </c>
    </row>
    <row r="21" spans="1:6" x14ac:dyDescent="0.2">
      <c r="A21" s="199"/>
      <c r="B21" s="200" t="s">
        <v>2624</v>
      </c>
      <c r="C21" s="194"/>
      <c r="D21" s="254"/>
      <c r="E21" s="264"/>
      <c r="F21" s="257"/>
    </row>
    <row r="22" spans="1:6" x14ac:dyDescent="0.2">
      <c r="A22" s="199" t="s">
        <v>1330</v>
      </c>
      <c r="B22" s="200" t="s">
        <v>2625</v>
      </c>
      <c r="C22" s="194">
        <v>120481350.31999999</v>
      </c>
      <c r="D22" s="254"/>
      <c r="E22" s="264">
        <v>116036795.59999999</v>
      </c>
      <c r="F22" s="257"/>
    </row>
    <row r="23" spans="1:6" x14ac:dyDescent="0.2">
      <c r="A23" s="199" t="s">
        <v>1328</v>
      </c>
      <c r="B23" s="200" t="s">
        <v>2626</v>
      </c>
      <c r="C23" s="194"/>
      <c r="D23" s="254">
        <v>13589375.449999999</v>
      </c>
      <c r="E23" s="264"/>
      <c r="F23" s="268">
        <v>12079392.93</v>
      </c>
    </row>
    <row r="24" spans="1:6" x14ac:dyDescent="0.2">
      <c r="A24" s="199" t="s">
        <v>1330</v>
      </c>
      <c r="B24" s="200" t="s">
        <v>2627</v>
      </c>
      <c r="C24" s="194"/>
      <c r="D24" s="254"/>
      <c r="E24" s="264"/>
      <c r="F24" s="257"/>
    </row>
    <row r="25" spans="1:6" x14ac:dyDescent="0.2">
      <c r="A25" s="199" t="s">
        <v>1328</v>
      </c>
      <c r="B25" s="200" t="s">
        <v>2628</v>
      </c>
      <c r="C25" s="194"/>
      <c r="D25" s="254"/>
      <c r="E25" s="264"/>
      <c r="F25" s="257"/>
    </row>
    <row r="26" spans="1:6" x14ac:dyDescent="0.2">
      <c r="A26" s="199" t="s">
        <v>1330</v>
      </c>
      <c r="B26" s="200" t="s">
        <v>2629</v>
      </c>
      <c r="C26" s="194"/>
      <c r="D26" s="254"/>
      <c r="E26" s="264"/>
      <c r="F26" s="257"/>
    </row>
    <row r="27" spans="1:6" x14ac:dyDescent="0.2">
      <c r="A27" s="199" t="s">
        <v>1328</v>
      </c>
      <c r="B27" s="200" t="s">
        <v>2630</v>
      </c>
      <c r="C27" s="194"/>
      <c r="D27" s="254"/>
      <c r="E27" s="264"/>
      <c r="F27" s="257"/>
    </row>
    <row r="28" spans="1:6" x14ac:dyDescent="0.2">
      <c r="A28" s="199" t="s">
        <v>1330</v>
      </c>
      <c r="B28" s="200" t="s">
        <v>2631</v>
      </c>
      <c r="C28" s="194"/>
      <c r="D28" s="254"/>
      <c r="E28" s="264"/>
      <c r="F28" s="257"/>
    </row>
    <row r="29" spans="1:6" x14ac:dyDescent="0.2">
      <c r="A29" s="199" t="s">
        <v>1328</v>
      </c>
      <c r="B29" s="200" t="s">
        <v>2632</v>
      </c>
      <c r="C29" s="194"/>
      <c r="D29" s="254"/>
      <c r="E29" s="264"/>
      <c r="F29" s="257"/>
    </row>
    <row r="30" spans="1:6" x14ac:dyDescent="0.2">
      <c r="A30" s="199" t="s">
        <v>1324</v>
      </c>
      <c r="B30" s="200" t="s">
        <v>2633</v>
      </c>
      <c r="C30" s="194">
        <v>2344019.4500000002</v>
      </c>
      <c r="D30" s="254"/>
      <c r="E30" s="264">
        <v>2344019.4500000002</v>
      </c>
      <c r="F30" s="257"/>
    </row>
    <row r="31" spans="1:6" x14ac:dyDescent="0.2">
      <c r="A31" s="199" t="s">
        <v>1322</v>
      </c>
      <c r="B31" s="200" t="s">
        <v>2634</v>
      </c>
      <c r="C31" s="194"/>
      <c r="D31" s="254">
        <v>2344019.4500000002</v>
      </c>
      <c r="E31" s="264"/>
      <c r="F31" s="268">
        <v>2344019.4500000002</v>
      </c>
    </row>
    <row r="32" spans="1:6" x14ac:dyDescent="0.2">
      <c r="A32" s="199" t="s">
        <v>1324</v>
      </c>
      <c r="B32" s="200" t="s">
        <v>2635</v>
      </c>
      <c r="C32" s="194"/>
      <c r="D32" s="254"/>
      <c r="E32" s="264"/>
      <c r="F32" s="268"/>
    </row>
    <row r="33" spans="1:6" x14ac:dyDescent="0.2">
      <c r="A33" s="199" t="s">
        <v>1322</v>
      </c>
      <c r="B33" s="200" t="s">
        <v>2636</v>
      </c>
      <c r="C33" s="194"/>
      <c r="D33" s="254"/>
      <c r="E33" s="264"/>
      <c r="F33" s="268"/>
    </row>
    <row r="34" spans="1:6" x14ac:dyDescent="0.2">
      <c r="A34" s="199" t="s">
        <v>1318</v>
      </c>
      <c r="B34" s="200" t="s">
        <v>2637</v>
      </c>
      <c r="C34" s="194">
        <v>49969388.280000001</v>
      </c>
      <c r="D34" s="254"/>
      <c r="E34" s="264">
        <v>47114255.399999999</v>
      </c>
      <c r="F34" s="268"/>
    </row>
    <row r="35" spans="1:6" x14ac:dyDescent="0.2">
      <c r="A35" s="199" t="s">
        <v>1316</v>
      </c>
      <c r="B35" s="200" t="s">
        <v>2638</v>
      </c>
      <c r="C35" s="194"/>
      <c r="D35" s="254">
        <v>45993931.25</v>
      </c>
      <c r="E35" s="264"/>
      <c r="F35" s="268">
        <v>44481873.420000002</v>
      </c>
    </row>
    <row r="36" spans="1:6" x14ac:dyDescent="0.2">
      <c r="A36" s="199" t="s">
        <v>1318</v>
      </c>
      <c r="B36" s="200" t="s">
        <v>2639</v>
      </c>
      <c r="C36" s="194"/>
      <c r="D36" s="254"/>
      <c r="E36" s="264"/>
      <c r="F36" s="257"/>
    </row>
    <row r="37" spans="1:6" x14ac:dyDescent="0.2">
      <c r="A37" s="199" t="s">
        <v>1316</v>
      </c>
      <c r="B37" s="200" t="s">
        <v>2640</v>
      </c>
      <c r="C37" s="194"/>
      <c r="D37" s="254"/>
      <c r="E37" s="264"/>
      <c r="F37" s="257"/>
    </row>
    <row r="38" spans="1:6" x14ac:dyDescent="0.2">
      <c r="A38" s="199" t="s">
        <v>1318</v>
      </c>
      <c r="B38" s="200" t="s">
        <v>2641</v>
      </c>
      <c r="C38" s="194"/>
      <c r="D38" s="254"/>
      <c r="E38" s="264"/>
      <c r="F38" s="257"/>
    </row>
    <row r="39" spans="1:6" x14ac:dyDescent="0.2">
      <c r="A39" s="199" t="s">
        <v>1316</v>
      </c>
      <c r="B39" s="200" t="s">
        <v>2642</v>
      </c>
      <c r="C39" s="194"/>
      <c r="D39" s="254"/>
      <c r="E39" s="264"/>
      <c r="F39" s="257"/>
    </row>
    <row r="40" spans="1:6" x14ac:dyDescent="0.2">
      <c r="A40" s="199" t="s">
        <v>1318</v>
      </c>
      <c r="B40" s="200" t="s">
        <v>2643</v>
      </c>
      <c r="C40" s="194"/>
      <c r="D40" s="254"/>
      <c r="E40" s="264"/>
      <c r="F40" s="257"/>
    </row>
    <row r="41" spans="1:6" x14ac:dyDescent="0.2">
      <c r="A41" s="199" t="s">
        <v>1316</v>
      </c>
      <c r="B41" s="200" t="s">
        <v>2644</v>
      </c>
      <c r="C41" s="194"/>
      <c r="D41" s="254"/>
      <c r="E41" s="264"/>
      <c r="F41" s="257"/>
    </row>
    <row r="42" spans="1:6" x14ac:dyDescent="0.2">
      <c r="A42" s="199" t="s">
        <v>1318</v>
      </c>
      <c r="B42" s="200" t="s">
        <v>2645</v>
      </c>
      <c r="C42" s="194"/>
      <c r="D42" s="254"/>
      <c r="E42" s="264"/>
      <c r="F42" s="257"/>
    </row>
    <row r="43" spans="1:6" x14ac:dyDescent="0.2">
      <c r="A43" s="199" t="s">
        <v>1316</v>
      </c>
      <c r="B43" s="200" t="s">
        <v>2646</v>
      </c>
      <c r="C43" s="194"/>
      <c r="D43" s="254"/>
      <c r="E43" s="264"/>
      <c r="F43" s="257"/>
    </row>
    <row r="44" spans="1:6" x14ac:dyDescent="0.2">
      <c r="A44" s="199" t="s">
        <v>1312</v>
      </c>
      <c r="B44" s="200" t="s">
        <v>2647</v>
      </c>
      <c r="C44" s="194">
        <v>4129674.85</v>
      </c>
      <c r="D44" s="254"/>
      <c r="E44" s="264">
        <v>4125368.25</v>
      </c>
      <c r="F44" s="257"/>
    </row>
    <row r="45" spans="1:6" x14ac:dyDescent="0.2">
      <c r="A45" s="199" t="s">
        <v>1310</v>
      </c>
      <c r="B45" s="200" t="s">
        <v>2648</v>
      </c>
      <c r="C45" s="194"/>
      <c r="D45" s="254">
        <v>4125906.57</v>
      </c>
      <c r="E45" s="264"/>
      <c r="F45" s="268">
        <v>4098806.75</v>
      </c>
    </row>
    <row r="46" spans="1:6" x14ac:dyDescent="0.2">
      <c r="A46" s="199" t="s">
        <v>1302</v>
      </c>
      <c r="B46" s="200" t="s">
        <v>2649</v>
      </c>
      <c r="C46" s="194"/>
      <c r="D46" s="254"/>
      <c r="E46" s="264"/>
      <c r="F46" s="257"/>
    </row>
    <row r="47" spans="1:6" x14ac:dyDescent="0.2">
      <c r="A47" s="199" t="s">
        <v>1312</v>
      </c>
      <c r="B47" s="200" t="s">
        <v>2650</v>
      </c>
      <c r="C47" s="194"/>
      <c r="D47" s="254"/>
      <c r="E47" s="264"/>
      <c r="F47" s="257"/>
    </row>
    <row r="48" spans="1:6" x14ac:dyDescent="0.2">
      <c r="A48" s="199" t="s">
        <v>1310</v>
      </c>
      <c r="B48" s="200" t="s">
        <v>2651</v>
      </c>
      <c r="C48" s="194"/>
      <c r="D48" s="254"/>
      <c r="E48" s="264"/>
      <c r="F48" s="257"/>
    </row>
    <row r="49" spans="1:6" x14ac:dyDescent="0.2">
      <c r="A49" s="199" t="s">
        <v>1312</v>
      </c>
      <c r="B49" s="200" t="s">
        <v>2652</v>
      </c>
      <c r="C49" s="194"/>
      <c r="D49" s="254"/>
      <c r="E49" s="264"/>
      <c r="F49" s="257"/>
    </row>
    <row r="50" spans="1:6" x14ac:dyDescent="0.2">
      <c r="A50" s="199" t="s">
        <v>1310</v>
      </c>
      <c r="B50" s="200" t="s">
        <v>2653</v>
      </c>
      <c r="C50" s="194"/>
      <c r="D50" s="254"/>
      <c r="E50" s="264"/>
      <c r="F50" s="257"/>
    </row>
    <row r="51" spans="1:6" x14ac:dyDescent="0.2">
      <c r="A51" s="199" t="s">
        <v>1306</v>
      </c>
      <c r="B51" s="200" t="s">
        <v>2654</v>
      </c>
      <c r="C51" s="194"/>
      <c r="D51" s="254"/>
      <c r="E51" s="264"/>
      <c r="F51" s="257"/>
    </row>
    <row r="52" spans="1:6" x14ac:dyDescent="0.2">
      <c r="A52" s="199" t="s">
        <v>1304</v>
      </c>
      <c r="B52" s="200" t="s">
        <v>2655</v>
      </c>
      <c r="C52" s="194"/>
      <c r="D52" s="254"/>
      <c r="E52" s="264"/>
      <c r="F52" s="257"/>
    </row>
    <row r="53" spans="1:6" x14ac:dyDescent="0.2">
      <c r="A53" s="199" t="s">
        <v>1306</v>
      </c>
      <c r="B53" s="200" t="s">
        <v>2656</v>
      </c>
      <c r="C53" s="194">
        <v>249162.94</v>
      </c>
      <c r="D53" s="254"/>
      <c r="E53" s="264">
        <v>249162.94</v>
      </c>
      <c r="F53" s="257"/>
    </row>
    <row r="54" spans="1:6" x14ac:dyDescent="0.2">
      <c r="A54" s="199" t="s">
        <v>1304</v>
      </c>
      <c r="B54" s="200" t="s">
        <v>2657</v>
      </c>
      <c r="C54" s="194"/>
      <c r="D54" s="254">
        <v>249162.94</v>
      </c>
      <c r="E54" s="264"/>
      <c r="F54" s="268">
        <v>249162.94</v>
      </c>
    </row>
    <row r="55" spans="1:6" x14ac:dyDescent="0.2">
      <c r="A55" s="199" t="s">
        <v>1306</v>
      </c>
      <c r="B55" s="200" t="s">
        <v>2658</v>
      </c>
      <c r="C55" s="194"/>
      <c r="D55" s="254"/>
      <c r="E55" s="264"/>
      <c r="F55" s="257"/>
    </row>
    <row r="56" spans="1:6" x14ac:dyDescent="0.2">
      <c r="A56" s="199" t="s">
        <v>1304</v>
      </c>
      <c r="B56" s="200" t="s">
        <v>2659</v>
      </c>
      <c r="C56" s="194"/>
      <c r="D56" s="254"/>
      <c r="E56" s="264"/>
      <c r="F56" s="257"/>
    </row>
    <row r="57" spans="1:6" x14ac:dyDescent="0.2">
      <c r="A57" s="199"/>
      <c r="B57" s="200" t="s">
        <v>2660</v>
      </c>
      <c r="C57" s="194"/>
      <c r="D57" s="254"/>
      <c r="E57" s="264"/>
      <c r="F57" s="257"/>
    </row>
    <row r="58" spans="1:6" x14ac:dyDescent="0.2">
      <c r="A58" s="199"/>
      <c r="B58" s="200" t="s">
        <v>2661</v>
      </c>
      <c r="C58" s="194"/>
      <c r="D58" s="254"/>
      <c r="E58" s="264"/>
      <c r="F58" s="257"/>
    </row>
    <row r="59" spans="1:6" x14ac:dyDescent="0.2">
      <c r="A59" s="201" t="s">
        <v>1298</v>
      </c>
      <c r="B59" s="200" t="s">
        <v>2662</v>
      </c>
      <c r="C59" s="194">
        <v>2505974.15</v>
      </c>
      <c r="D59" s="254"/>
      <c r="E59" s="264">
        <v>2469650.2200000002</v>
      </c>
      <c r="F59" s="257"/>
    </row>
    <row r="60" spans="1:6" x14ac:dyDescent="0.2">
      <c r="A60" s="202" t="s">
        <v>1296</v>
      </c>
      <c r="B60" s="200" t="s">
        <v>2663</v>
      </c>
      <c r="C60" s="194"/>
      <c r="D60" s="254">
        <v>2185429.3199999998</v>
      </c>
      <c r="E60" s="264"/>
      <c r="F60" s="268">
        <v>2061724.24</v>
      </c>
    </row>
    <row r="61" spans="1:6" x14ac:dyDescent="0.2">
      <c r="A61" s="199" t="s">
        <v>1294</v>
      </c>
      <c r="B61" s="200" t="s">
        <v>2664</v>
      </c>
      <c r="C61" s="194">
        <v>3504181.2</v>
      </c>
      <c r="D61" s="254"/>
      <c r="E61" s="264">
        <v>7015084.7699999996</v>
      </c>
      <c r="F61" s="257"/>
    </row>
    <row r="62" spans="1:6" ht="25.5" x14ac:dyDescent="0.2">
      <c r="A62" s="199" t="s">
        <v>1294</v>
      </c>
      <c r="B62" s="200" t="s">
        <v>2665</v>
      </c>
      <c r="C62" s="194"/>
      <c r="D62" s="254"/>
      <c r="E62" s="264"/>
      <c r="F62" s="257"/>
    </row>
    <row r="63" spans="1:6" x14ac:dyDescent="0.2">
      <c r="A63" s="199" t="s">
        <v>1294</v>
      </c>
      <c r="B63" s="200" t="s">
        <v>2666</v>
      </c>
      <c r="C63" s="194"/>
      <c r="D63" s="254"/>
      <c r="E63" s="264"/>
      <c r="F63" s="257"/>
    </row>
    <row r="64" spans="1:6" x14ac:dyDescent="0.2">
      <c r="A64" s="199" t="s">
        <v>1294</v>
      </c>
      <c r="B64" s="200" t="s">
        <v>2667</v>
      </c>
      <c r="C64" s="194"/>
      <c r="D64" s="254"/>
      <c r="E64" s="264"/>
      <c r="F64" s="257"/>
    </row>
    <row r="65" spans="1:6" x14ac:dyDescent="0.2">
      <c r="A65" s="199" t="s">
        <v>1294</v>
      </c>
      <c r="B65" s="200" t="s">
        <v>2668</v>
      </c>
      <c r="C65" s="194"/>
      <c r="D65" s="254"/>
      <c r="E65" s="264"/>
      <c r="F65" s="257"/>
    </row>
    <row r="66" spans="1:6" x14ac:dyDescent="0.2">
      <c r="A66" s="199" t="s">
        <v>1294</v>
      </c>
      <c r="B66" s="200" t="s">
        <v>2669</v>
      </c>
      <c r="C66" s="194"/>
      <c r="D66" s="254"/>
      <c r="E66" s="264"/>
      <c r="F66" s="257"/>
    </row>
    <row r="67" spans="1:6" x14ac:dyDescent="0.2">
      <c r="A67" s="199" t="s">
        <v>1294</v>
      </c>
      <c r="B67" s="200" t="s">
        <v>2670</v>
      </c>
      <c r="C67" s="194"/>
      <c r="D67" s="254"/>
      <c r="E67" s="264"/>
      <c r="F67" s="257"/>
    </row>
    <row r="68" spans="1:6" x14ac:dyDescent="0.2">
      <c r="A68" s="199" t="s">
        <v>1266</v>
      </c>
      <c r="B68" s="200" t="s">
        <v>2671</v>
      </c>
      <c r="C68" s="194"/>
      <c r="D68" s="254"/>
      <c r="E68" s="264"/>
      <c r="F68" s="257"/>
    </row>
    <row r="69" spans="1:6" x14ac:dyDescent="0.2">
      <c r="A69" s="199" t="s">
        <v>1266</v>
      </c>
      <c r="B69" s="200" t="s">
        <v>2672</v>
      </c>
      <c r="C69" s="194"/>
      <c r="D69" s="254"/>
      <c r="E69" s="264"/>
      <c r="F69" s="257"/>
    </row>
    <row r="70" spans="1:6" x14ac:dyDescent="0.2">
      <c r="A70" s="199" t="s">
        <v>1268</v>
      </c>
      <c r="B70" s="200" t="s">
        <v>2673</v>
      </c>
      <c r="C70" s="203"/>
      <c r="D70" s="254"/>
      <c r="E70" s="265"/>
      <c r="F70" s="257"/>
    </row>
    <row r="71" spans="1:6" x14ac:dyDescent="0.2">
      <c r="A71" s="199" t="s">
        <v>1264</v>
      </c>
      <c r="B71" s="200" t="s">
        <v>2674</v>
      </c>
      <c r="C71" s="194"/>
      <c r="D71" s="254"/>
      <c r="E71" s="264"/>
      <c r="F71" s="257"/>
    </row>
    <row r="72" spans="1:6" x14ac:dyDescent="0.2">
      <c r="A72" s="204"/>
      <c r="B72" s="200" t="s">
        <v>2675</v>
      </c>
      <c r="C72" s="194"/>
      <c r="D72" s="254"/>
      <c r="E72" s="264"/>
      <c r="F72" s="257"/>
    </row>
    <row r="73" spans="1:6" x14ac:dyDescent="0.2">
      <c r="A73" s="199"/>
      <c r="B73" s="200" t="s">
        <v>2676</v>
      </c>
      <c r="C73" s="194"/>
      <c r="D73" s="254"/>
      <c r="E73" s="264"/>
      <c r="F73" s="257"/>
    </row>
    <row r="74" spans="1:6" x14ac:dyDescent="0.2">
      <c r="A74" s="199" t="s">
        <v>1260</v>
      </c>
      <c r="B74" s="200" t="s">
        <v>2677</v>
      </c>
      <c r="C74" s="194"/>
      <c r="D74" s="254"/>
      <c r="E74" s="264"/>
      <c r="F74" s="257"/>
    </row>
    <row r="75" spans="1:6" x14ac:dyDescent="0.2">
      <c r="A75" s="199" t="s">
        <v>1260</v>
      </c>
      <c r="B75" s="200" t="s">
        <v>2678</v>
      </c>
      <c r="C75" s="194"/>
      <c r="D75" s="254"/>
      <c r="E75" s="264"/>
      <c r="F75" s="257"/>
    </row>
    <row r="76" spans="1:6" x14ac:dyDescent="0.2">
      <c r="A76" s="199" t="s">
        <v>1256</v>
      </c>
      <c r="B76" s="200" t="s">
        <v>2679</v>
      </c>
      <c r="C76" s="194"/>
      <c r="D76" s="254"/>
      <c r="E76" s="264"/>
      <c r="F76" s="257"/>
    </row>
    <row r="77" spans="1:6" x14ac:dyDescent="0.2">
      <c r="A77" s="199" t="s">
        <v>1254</v>
      </c>
      <c r="B77" s="200" t="s">
        <v>2680</v>
      </c>
      <c r="C77" s="194"/>
      <c r="D77" s="254"/>
      <c r="E77" s="264"/>
      <c r="F77" s="257"/>
    </row>
    <row r="78" spans="1:6" x14ac:dyDescent="0.2">
      <c r="A78" s="199" t="s">
        <v>1252</v>
      </c>
      <c r="B78" s="200" t="s">
        <v>2681</v>
      </c>
      <c r="C78" s="194"/>
      <c r="D78" s="254"/>
      <c r="E78" s="264"/>
      <c r="F78" s="257"/>
    </row>
    <row r="79" spans="1:6" x14ac:dyDescent="0.2">
      <c r="A79" s="199" t="s">
        <v>1250</v>
      </c>
      <c r="B79" s="200" t="s">
        <v>2682</v>
      </c>
      <c r="C79" s="194"/>
      <c r="D79" s="254"/>
      <c r="E79" s="264"/>
      <c r="F79" s="257"/>
    </row>
    <row r="80" spans="1:6" x14ac:dyDescent="0.2">
      <c r="A80" s="199" t="s">
        <v>1242</v>
      </c>
      <c r="B80" s="200" t="s">
        <v>2683</v>
      </c>
      <c r="C80" s="205">
        <v>1827202.02</v>
      </c>
      <c r="D80" s="255"/>
      <c r="E80" s="266">
        <v>1885900.35</v>
      </c>
      <c r="F80" s="257"/>
    </row>
    <row r="81" spans="1:6" x14ac:dyDescent="0.2">
      <c r="A81" s="199" t="s">
        <v>1242</v>
      </c>
      <c r="B81" s="200" t="s">
        <v>2684</v>
      </c>
      <c r="C81" s="205"/>
      <c r="D81" s="255"/>
      <c r="E81" s="262"/>
      <c r="F81" s="257"/>
    </row>
    <row r="82" spans="1:6" x14ac:dyDescent="0.2">
      <c r="A82" s="199" t="s">
        <v>1242</v>
      </c>
      <c r="B82" s="200" t="s">
        <v>2685</v>
      </c>
      <c r="C82" s="205"/>
      <c r="D82" s="255"/>
      <c r="E82" s="262"/>
      <c r="F82" s="257"/>
    </row>
    <row r="83" spans="1:6" x14ac:dyDescent="0.2">
      <c r="A83" s="199" t="s">
        <v>1236</v>
      </c>
      <c r="B83" s="200" t="s">
        <v>2686</v>
      </c>
      <c r="C83" s="205">
        <v>6461.09</v>
      </c>
      <c r="D83" s="255"/>
      <c r="E83" s="266">
        <v>5114.9799999999996</v>
      </c>
      <c r="F83" s="257"/>
    </row>
    <row r="84" spans="1:6" x14ac:dyDescent="0.2">
      <c r="A84" s="199" t="s">
        <v>1234</v>
      </c>
      <c r="B84" s="200" t="s">
        <v>2687</v>
      </c>
      <c r="C84" s="205">
        <v>1208.8900000000001</v>
      </c>
      <c r="D84" s="255"/>
      <c r="E84" s="266">
        <v>696.03</v>
      </c>
      <c r="F84" s="257"/>
    </row>
    <row r="85" spans="1:6" x14ac:dyDescent="0.2">
      <c r="A85" s="199" t="s">
        <v>1232</v>
      </c>
      <c r="B85" s="206" t="s">
        <v>2906</v>
      </c>
      <c r="C85" s="205">
        <v>734374.76</v>
      </c>
      <c r="D85" s="255"/>
      <c r="E85" s="266">
        <v>844871.66</v>
      </c>
      <c r="F85" s="257"/>
    </row>
    <row r="86" spans="1:6" x14ac:dyDescent="0.2">
      <c r="A86" s="199" t="s">
        <v>1242</v>
      </c>
      <c r="B86" s="200" t="s">
        <v>2688</v>
      </c>
      <c r="C86" s="207"/>
      <c r="D86" s="255"/>
      <c r="E86" s="263"/>
      <c r="F86" s="257"/>
    </row>
    <row r="87" spans="1:6" x14ac:dyDescent="0.2">
      <c r="A87" s="199" t="s">
        <v>1228</v>
      </c>
      <c r="B87" s="200" t="s">
        <v>2689</v>
      </c>
      <c r="C87" s="205"/>
      <c r="D87" s="255"/>
      <c r="E87" s="262"/>
      <c r="F87" s="257"/>
    </row>
    <row r="88" spans="1:6" x14ac:dyDescent="0.2">
      <c r="A88" s="199" t="s">
        <v>1238</v>
      </c>
      <c r="B88" s="200" t="s">
        <v>2690</v>
      </c>
      <c r="C88" s="207">
        <v>1725606.37</v>
      </c>
      <c r="D88" s="255"/>
      <c r="E88" s="267">
        <v>1536595.41</v>
      </c>
      <c r="F88" s="257"/>
    </row>
    <row r="89" spans="1:6" x14ac:dyDescent="0.2">
      <c r="A89" s="199" t="s">
        <v>1238</v>
      </c>
      <c r="B89" s="200" t="s">
        <v>2691</v>
      </c>
      <c r="C89" s="194">
        <v>231904.75</v>
      </c>
      <c r="D89" s="254"/>
      <c r="E89" s="258"/>
      <c r="F89" s="257"/>
    </row>
    <row r="90" spans="1:6" x14ac:dyDescent="0.2">
      <c r="A90" s="199" t="s">
        <v>1238</v>
      </c>
      <c r="B90" s="200" t="s">
        <v>2692</v>
      </c>
      <c r="C90" s="194"/>
      <c r="D90" s="254"/>
      <c r="E90" s="258"/>
      <c r="F90" s="257"/>
    </row>
    <row r="91" spans="1:6" x14ac:dyDescent="0.2">
      <c r="A91" s="199" t="s">
        <v>1230</v>
      </c>
      <c r="B91" s="200" t="s">
        <v>2693</v>
      </c>
      <c r="C91" s="194"/>
      <c r="D91" s="254"/>
      <c r="E91" s="258"/>
      <c r="F91" s="257"/>
    </row>
    <row r="92" spans="1:6" x14ac:dyDescent="0.2">
      <c r="A92" s="199" t="s">
        <v>1230</v>
      </c>
      <c r="B92" s="200" t="s">
        <v>2694</v>
      </c>
      <c r="C92" s="194"/>
      <c r="D92" s="254"/>
      <c r="E92" s="258"/>
      <c r="F92" s="257"/>
    </row>
    <row r="93" spans="1:6" x14ac:dyDescent="0.2">
      <c r="A93" s="199" t="s">
        <v>1240</v>
      </c>
      <c r="B93" s="200" t="s">
        <v>2695</v>
      </c>
      <c r="C93" s="194"/>
      <c r="D93" s="254"/>
      <c r="E93" s="258"/>
      <c r="F93" s="257"/>
    </row>
    <row r="94" spans="1:6" x14ac:dyDescent="0.2">
      <c r="A94" s="199" t="s">
        <v>1242</v>
      </c>
      <c r="B94" s="200" t="s">
        <v>2696</v>
      </c>
      <c r="C94" s="194"/>
      <c r="D94" s="254"/>
      <c r="E94" s="258"/>
      <c r="F94" s="257"/>
    </row>
    <row r="95" spans="1:6" x14ac:dyDescent="0.2">
      <c r="A95" s="199" t="s">
        <v>1228</v>
      </c>
      <c r="B95" s="200" t="s">
        <v>2697</v>
      </c>
      <c r="C95" s="194">
        <v>1189.5</v>
      </c>
      <c r="D95" s="254"/>
      <c r="E95" s="258"/>
      <c r="F95" s="257"/>
    </row>
    <row r="96" spans="1:6" x14ac:dyDescent="0.2">
      <c r="A96" s="199" t="s">
        <v>1226</v>
      </c>
      <c r="B96" s="200" t="s">
        <v>2698</v>
      </c>
      <c r="C96" s="194"/>
      <c r="D96" s="254"/>
      <c r="E96" s="258"/>
      <c r="F96" s="257"/>
    </row>
    <row r="97" spans="1:6" x14ac:dyDescent="0.2">
      <c r="A97" s="199" t="s">
        <v>1210</v>
      </c>
      <c r="B97" s="200" t="s">
        <v>2699</v>
      </c>
      <c r="C97" s="194"/>
      <c r="D97" s="254"/>
      <c r="E97" s="258"/>
      <c r="F97" s="257"/>
    </row>
    <row r="98" spans="1:6" x14ac:dyDescent="0.2">
      <c r="A98" s="199" t="s">
        <v>1222</v>
      </c>
      <c r="B98" s="200" t="s">
        <v>2700</v>
      </c>
      <c r="C98" s="194"/>
      <c r="D98" s="255"/>
      <c r="E98" s="258"/>
      <c r="F98" s="257"/>
    </row>
    <row r="99" spans="1:6" x14ac:dyDescent="0.2">
      <c r="A99" s="199" t="s">
        <v>1220</v>
      </c>
      <c r="B99" s="200" t="s">
        <v>2701</v>
      </c>
      <c r="C99" s="205">
        <v>511.18</v>
      </c>
      <c r="D99" s="255"/>
      <c r="E99" s="266">
        <v>26.9</v>
      </c>
      <c r="F99" s="257"/>
    </row>
    <row r="100" spans="1:6" x14ac:dyDescent="0.2">
      <c r="A100" s="199" t="s">
        <v>1218</v>
      </c>
      <c r="B100" s="200" t="s">
        <v>2702</v>
      </c>
      <c r="C100" s="194"/>
      <c r="D100" s="255"/>
      <c r="E100" s="258"/>
      <c r="F100" s="257"/>
    </row>
    <row r="101" spans="1:6" x14ac:dyDescent="0.2">
      <c r="A101" s="199" t="s">
        <v>1216</v>
      </c>
      <c r="B101" s="200" t="s">
        <v>2703</v>
      </c>
      <c r="C101" s="205">
        <v>11244.44</v>
      </c>
      <c r="D101" s="255"/>
      <c r="E101" s="266">
        <v>7381.55</v>
      </c>
      <c r="F101" s="257"/>
    </row>
    <row r="102" spans="1:6" x14ac:dyDescent="0.2">
      <c r="A102" s="199" t="s">
        <v>1214</v>
      </c>
      <c r="B102" s="200" t="s">
        <v>2704</v>
      </c>
      <c r="C102" s="205">
        <v>156478.29</v>
      </c>
      <c r="D102" s="255"/>
      <c r="E102" s="266">
        <v>9904.4500000000007</v>
      </c>
      <c r="F102" s="257"/>
    </row>
    <row r="103" spans="1:6" x14ac:dyDescent="0.2">
      <c r="A103" s="199" t="s">
        <v>1212</v>
      </c>
      <c r="B103" s="200" t="s">
        <v>2705</v>
      </c>
      <c r="C103" s="205">
        <v>13468.89</v>
      </c>
      <c r="D103" s="255"/>
      <c r="E103" s="262"/>
      <c r="F103" s="257"/>
    </row>
    <row r="104" spans="1:6" x14ac:dyDescent="0.2">
      <c r="A104" s="199" t="s">
        <v>1202</v>
      </c>
      <c r="B104" s="200" t="s">
        <v>2706</v>
      </c>
      <c r="C104" s="203"/>
      <c r="D104" s="255"/>
      <c r="E104" s="261"/>
      <c r="F104" s="257"/>
    </row>
    <row r="105" spans="1:6" x14ac:dyDescent="0.2">
      <c r="A105" s="199" t="s">
        <v>1198</v>
      </c>
      <c r="B105" s="200" t="s">
        <v>2707</v>
      </c>
      <c r="C105" s="203"/>
      <c r="D105" s="255"/>
      <c r="E105" s="261"/>
      <c r="F105" s="257"/>
    </row>
    <row r="106" spans="1:6" x14ac:dyDescent="0.2">
      <c r="A106" s="199" t="s">
        <v>1198</v>
      </c>
      <c r="B106" s="200" t="s">
        <v>2708</v>
      </c>
      <c r="C106" s="194"/>
      <c r="D106" s="255"/>
      <c r="E106" s="258"/>
      <c r="F106" s="257"/>
    </row>
    <row r="107" spans="1:6" x14ac:dyDescent="0.2">
      <c r="A107" s="199" t="s">
        <v>1190</v>
      </c>
      <c r="B107" s="200" t="s">
        <v>2709</v>
      </c>
      <c r="C107" s="194"/>
      <c r="D107" s="255"/>
      <c r="E107" s="258"/>
      <c r="F107" s="257"/>
    </row>
    <row r="108" spans="1:6" x14ac:dyDescent="0.2">
      <c r="A108" s="199" t="s">
        <v>1168</v>
      </c>
      <c r="B108" s="200" t="s">
        <v>2710</v>
      </c>
      <c r="C108" s="205">
        <f>28734369.2+8701684.5</f>
        <v>37436053.700000003</v>
      </c>
      <c r="D108" s="255"/>
      <c r="E108" s="266">
        <v>41309774.089999996</v>
      </c>
      <c r="F108" s="257"/>
    </row>
    <row r="109" spans="1:6" x14ac:dyDescent="0.2">
      <c r="A109" s="199" t="s">
        <v>1162</v>
      </c>
      <c r="B109" s="200" t="s">
        <v>2711</v>
      </c>
      <c r="C109" s="194"/>
      <c r="D109" s="255"/>
      <c r="E109" s="258"/>
      <c r="F109" s="257"/>
    </row>
    <row r="110" spans="1:6" x14ac:dyDescent="0.2">
      <c r="A110" s="199" t="s">
        <v>1166</v>
      </c>
      <c r="B110" s="200" t="s">
        <v>2712</v>
      </c>
      <c r="C110" s="194"/>
      <c r="D110" s="254"/>
      <c r="E110" s="258"/>
      <c r="F110" s="257"/>
    </row>
    <row r="111" spans="1:6" x14ac:dyDescent="0.2">
      <c r="A111" s="199" t="s">
        <v>1164</v>
      </c>
      <c r="B111" s="200" t="s">
        <v>2713</v>
      </c>
      <c r="C111" s="194"/>
      <c r="D111" s="254"/>
      <c r="E111" s="258"/>
      <c r="F111" s="257"/>
    </row>
    <row r="112" spans="1:6" x14ac:dyDescent="0.2">
      <c r="A112" s="199"/>
      <c r="B112" s="200" t="s">
        <v>2714</v>
      </c>
      <c r="C112" s="194"/>
      <c r="D112" s="254"/>
      <c r="E112" s="258"/>
      <c r="F112" s="257"/>
    </row>
    <row r="113" spans="1:6" x14ac:dyDescent="0.2">
      <c r="A113" s="199" t="s">
        <v>1150</v>
      </c>
      <c r="B113" s="200" t="s">
        <v>2715</v>
      </c>
      <c r="C113" s="194">
        <v>29919561.050000001</v>
      </c>
      <c r="D113" s="254"/>
      <c r="E113" s="264">
        <v>36589503.939999998</v>
      </c>
      <c r="F113" s="257"/>
    </row>
    <row r="114" spans="1:6" x14ac:dyDescent="0.2">
      <c r="A114" s="199" t="s">
        <v>1148</v>
      </c>
      <c r="B114" s="200" t="s">
        <v>2716</v>
      </c>
      <c r="C114" s="194"/>
      <c r="D114" s="254"/>
      <c r="E114" s="258"/>
      <c r="F114" s="257"/>
    </row>
    <row r="115" spans="1:6" x14ac:dyDescent="0.2">
      <c r="A115" s="199" t="s">
        <v>1146</v>
      </c>
      <c r="B115" s="200" t="s">
        <v>2717</v>
      </c>
      <c r="C115" s="194"/>
      <c r="D115" s="254"/>
      <c r="E115" s="264">
        <v>5500000</v>
      </c>
      <c r="F115" s="257"/>
    </row>
    <row r="116" spans="1:6" x14ac:dyDescent="0.2">
      <c r="A116" s="201" t="s">
        <v>1168</v>
      </c>
      <c r="B116" s="206" t="s">
        <v>2718</v>
      </c>
      <c r="C116" s="194">
        <v>10200802.960000001</v>
      </c>
      <c r="D116" s="254"/>
      <c r="E116" s="264">
        <v>10796175.32</v>
      </c>
      <c r="F116" s="257"/>
    </row>
    <row r="117" spans="1:6" x14ac:dyDescent="0.2">
      <c r="A117" s="201" t="s">
        <v>1154</v>
      </c>
      <c r="B117" s="200" t="s">
        <v>2719</v>
      </c>
      <c r="C117" s="194">
        <v>327822.44</v>
      </c>
      <c r="D117" s="254"/>
      <c r="E117" s="264">
        <v>327822.44</v>
      </c>
      <c r="F117" s="257"/>
    </row>
    <row r="118" spans="1:6" x14ac:dyDescent="0.2">
      <c r="A118" s="199" t="s">
        <v>1140</v>
      </c>
      <c r="B118" s="200" t="s">
        <v>2720</v>
      </c>
      <c r="C118" s="194"/>
      <c r="D118" s="254"/>
      <c r="E118" s="258"/>
      <c r="F118" s="257"/>
    </row>
    <row r="119" spans="1:6" x14ac:dyDescent="0.2">
      <c r="A119" s="199" t="s">
        <v>1132</v>
      </c>
      <c r="B119" s="200" t="s">
        <v>2721</v>
      </c>
      <c r="C119" s="194">
        <v>5835296.8300000001</v>
      </c>
      <c r="D119" s="254"/>
      <c r="E119" s="264">
        <v>5051507.92</v>
      </c>
      <c r="F119" s="257"/>
    </row>
    <row r="120" spans="1:6" x14ac:dyDescent="0.2">
      <c r="A120" s="199" t="s">
        <v>1132</v>
      </c>
      <c r="B120" s="200" t="s">
        <v>2722</v>
      </c>
      <c r="C120" s="194">
        <v>75420.08</v>
      </c>
      <c r="D120" s="254"/>
      <c r="E120" s="264">
        <v>76487.710000000006</v>
      </c>
      <c r="F120" s="257"/>
    </row>
    <row r="121" spans="1:6" x14ac:dyDescent="0.2">
      <c r="A121" s="199" t="s">
        <v>1132</v>
      </c>
      <c r="B121" s="200" t="s">
        <v>2723</v>
      </c>
      <c r="C121" s="194">
        <v>31018.97</v>
      </c>
      <c r="D121" s="254"/>
      <c r="E121" s="264">
        <v>31018.87</v>
      </c>
      <c r="F121" s="257"/>
    </row>
    <row r="122" spans="1:6" x14ac:dyDescent="0.2">
      <c r="A122" s="199" t="s">
        <v>1132</v>
      </c>
      <c r="B122" s="200" t="s">
        <v>2724</v>
      </c>
      <c r="C122" s="194">
        <v>85144.75</v>
      </c>
      <c r="D122" s="254"/>
      <c r="E122" s="264">
        <v>84141.81</v>
      </c>
      <c r="F122" s="257"/>
    </row>
    <row r="123" spans="1:6" x14ac:dyDescent="0.2">
      <c r="A123" s="199" t="s">
        <v>1132</v>
      </c>
      <c r="B123" s="200" t="s">
        <v>2725</v>
      </c>
      <c r="C123" s="194">
        <v>4970.6499999999996</v>
      </c>
      <c r="D123" s="254"/>
      <c r="E123" s="264">
        <v>4970.6499999999996</v>
      </c>
      <c r="F123" s="257"/>
    </row>
    <row r="124" spans="1:6" x14ac:dyDescent="0.2">
      <c r="A124" s="199" t="s">
        <v>1132</v>
      </c>
      <c r="B124" s="200" t="s">
        <v>2726</v>
      </c>
      <c r="C124" s="194"/>
      <c r="D124" s="254"/>
      <c r="E124" s="258"/>
      <c r="F124" s="257"/>
    </row>
    <row r="125" spans="1:6" x14ac:dyDescent="0.2">
      <c r="A125" s="199"/>
      <c r="B125" s="200" t="s">
        <v>2727</v>
      </c>
      <c r="C125" s="194"/>
      <c r="D125" s="254"/>
      <c r="E125" s="258"/>
      <c r="F125" s="257"/>
    </row>
    <row r="126" spans="1:6" x14ac:dyDescent="0.2">
      <c r="A126" s="199" t="s">
        <v>1132</v>
      </c>
      <c r="B126" s="200" t="s">
        <v>2728</v>
      </c>
      <c r="C126" s="194"/>
      <c r="D126" s="254"/>
      <c r="E126" s="258"/>
      <c r="F126" s="257"/>
    </row>
    <row r="127" spans="1:6" x14ac:dyDescent="0.2">
      <c r="A127" s="199" t="s">
        <v>1132</v>
      </c>
      <c r="B127" s="200" t="s">
        <v>2729</v>
      </c>
      <c r="C127" s="194">
        <v>10585.81</v>
      </c>
      <c r="D127" s="254"/>
      <c r="E127" s="264">
        <v>9868.82</v>
      </c>
      <c r="F127" s="257"/>
    </row>
    <row r="128" spans="1:6" x14ac:dyDescent="0.2">
      <c r="A128" s="199" t="s">
        <v>1132</v>
      </c>
      <c r="B128" s="200" t="s">
        <v>2730</v>
      </c>
      <c r="C128" s="194">
        <v>65620.77</v>
      </c>
      <c r="D128" s="254"/>
      <c r="E128" s="264">
        <v>65620.77</v>
      </c>
      <c r="F128" s="257"/>
    </row>
    <row r="129" spans="1:6" x14ac:dyDescent="0.2">
      <c r="A129" s="199" t="s">
        <v>1132</v>
      </c>
      <c r="B129" s="200" t="s">
        <v>2731</v>
      </c>
      <c r="C129" s="194">
        <v>64994.400000000001</v>
      </c>
      <c r="D129" s="254"/>
      <c r="E129" s="264">
        <v>53721.52</v>
      </c>
      <c r="F129" s="257"/>
    </row>
    <row r="130" spans="1:6" x14ac:dyDescent="0.2">
      <c r="A130" s="199" t="s">
        <v>1132</v>
      </c>
      <c r="B130" s="200" t="s">
        <v>2732</v>
      </c>
      <c r="C130" s="194"/>
      <c r="D130" s="254"/>
      <c r="E130" s="258"/>
      <c r="F130" s="257"/>
    </row>
    <row r="131" spans="1:6" x14ac:dyDescent="0.2">
      <c r="A131" s="199"/>
      <c r="B131" s="200" t="s">
        <v>2733</v>
      </c>
      <c r="C131" s="194"/>
      <c r="D131" s="254"/>
      <c r="E131" s="258"/>
      <c r="F131" s="257"/>
    </row>
    <row r="132" spans="1:6" x14ac:dyDescent="0.2">
      <c r="A132" s="199" t="s">
        <v>1132</v>
      </c>
      <c r="B132" s="200" t="s">
        <v>2734</v>
      </c>
      <c r="C132" s="194">
        <v>274148.67</v>
      </c>
      <c r="D132" s="254"/>
      <c r="E132" s="264">
        <v>251005.04</v>
      </c>
      <c r="F132" s="257"/>
    </row>
    <row r="133" spans="1:6" x14ac:dyDescent="0.2">
      <c r="A133" s="199"/>
      <c r="B133" s="200" t="s">
        <v>2735</v>
      </c>
      <c r="C133" s="194"/>
      <c r="D133" s="254"/>
      <c r="E133" s="258"/>
      <c r="F133" s="257"/>
    </row>
    <row r="134" spans="1:6" ht="25.5" x14ac:dyDescent="0.2">
      <c r="A134" s="199" t="s">
        <v>1125</v>
      </c>
      <c r="B134" s="200" t="s">
        <v>2736</v>
      </c>
      <c r="C134" s="194">
        <v>52420.05</v>
      </c>
      <c r="D134" s="254"/>
      <c r="E134" s="194">
        <v>52420.05</v>
      </c>
      <c r="F134" s="257"/>
    </row>
    <row r="135" spans="1:6" x14ac:dyDescent="0.2">
      <c r="A135" s="199" t="s">
        <v>1115</v>
      </c>
      <c r="B135" s="200" t="s">
        <v>2737</v>
      </c>
      <c r="C135" s="194"/>
      <c r="D135" s="254"/>
      <c r="E135" s="258"/>
      <c r="F135" s="257"/>
    </row>
    <row r="136" spans="1:6" x14ac:dyDescent="0.2">
      <c r="A136" s="199" t="s">
        <v>1115</v>
      </c>
      <c r="B136" s="200" t="s">
        <v>2738</v>
      </c>
      <c r="C136" s="194">
        <v>546661.51</v>
      </c>
      <c r="D136" s="254"/>
      <c r="E136" s="264">
        <v>546661.51</v>
      </c>
      <c r="F136" s="257"/>
    </row>
    <row r="137" spans="1:6" x14ac:dyDescent="0.2">
      <c r="A137" s="199" t="s">
        <v>1115</v>
      </c>
      <c r="B137" s="200" t="s">
        <v>2739</v>
      </c>
      <c r="C137" s="194"/>
      <c r="D137" s="254"/>
      <c r="E137" s="258"/>
      <c r="F137" s="257"/>
    </row>
    <row r="138" spans="1:6" x14ac:dyDescent="0.2">
      <c r="A138" s="199" t="s">
        <v>1115</v>
      </c>
      <c r="B138" s="200" t="s">
        <v>2740</v>
      </c>
      <c r="C138" s="194"/>
      <c r="D138" s="254"/>
      <c r="E138" s="258"/>
      <c r="F138" s="257"/>
    </row>
    <row r="139" spans="1:6" x14ac:dyDescent="0.2">
      <c r="A139" s="199" t="s">
        <v>1115</v>
      </c>
      <c r="B139" s="200" t="s">
        <v>2741</v>
      </c>
      <c r="C139" s="194"/>
      <c r="D139" s="254"/>
      <c r="E139" s="258"/>
      <c r="F139" s="257"/>
    </row>
    <row r="140" spans="1:6" x14ac:dyDescent="0.2">
      <c r="A140" s="199" t="s">
        <v>1111</v>
      </c>
      <c r="B140" s="200" t="s">
        <v>2742</v>
      </c>
      <c r="C140" s="194">
        <v>118507.89</v>
      </c>
      <c r="D140" s="254"/>
      <c r="E140" s="264">
        <v>15954.5</v>
      </c>
      <c r="F140" s="257"/>
    </row>
    <row r="141" spans="1:6" x14ac:dyDescent="0.2">
      <c r="A141" s="199" t="s">
        <v>1111</v>
      </c>
      <c r="B141" s="200" t="s">
        <v>2743</v>
      </c>
      <c r="C141" s="194">
        <v>1463905.51</v>
      </c>
      <c r="D141" s="254"/>
      <c r="E141" s="264">
        <v>1207773.07</v>
      </c>
      <c r="F141" s="257"/>
    </row>
    <row r="142" spans="1:6" x14ac:dyDescent="0.2">
      <c r="A142" s="199"/>
      <c r="B142" s="200" t="s">
        <v>2744</v>
      </c>
      <c r="C142" s="194"/>
      <c r="D142" s="254"/>
      <c r="E142" s="264"/>
      <c r="F142" s="257"/>
    </row>
    <row r="143" spans="1:6" x14ac:dyDescent="0.2">
      <c r="A143" s="199" t="s">
        <v>1117</v>
      </c>
      <c r="B143" s="200" t="s">
        <v>2745</v>
      </c>
      <c r="C143" s="194"/>
      <c r="D143" s="254"/>
      <c r="E143" s="264"/>
      <c r="F143" s="257"/>
    </row>
    <row r="144" spans="1:6" x14ac:dyDescent="0.2">
      <c r="A144" s="199" t="s">
        <v>1119</v>
      </c>
      <c r="B144" s="200" t="s">
        <v>2746</v>
      </c>
      <c r="C144" s="194"/>
      <c r="D144" s="254"/>
      <c r="E144" s="264"/>
      <c r="F144" s="257"/>
    </row>
    <row r="145" spans="1:6" x14ac:dyDescent="0.2">
      <c r="A145" s="199" t="s">
        <v>1109</v>
      </c>
      <c r="B145" s="200" t="s">
        <v>2747</v>
      </c>
      <c r="C145" s="194"/>
      <c r="D145" s="254"/>
      <c r="E145" s="264"/>
      <c r="F145" s="257"/>
    </row>
    <row r="146" spans="1:6" x14ac:dyDescent="0.2">
      <c r="A146" s="199"/>
      <c r="B146" s="200" t="s">
        <v>2748</v>
      </c>
      <c r="C146" s="194"/>
      <c r="D146" s="254"/>
      <c r="E146" s="264"/>
      <c r="F146" s="257"/>
    </row>
    <row r="147" spans="1:6" x14ac:dyDescent="0.2">
      <c r="A147" s="199" t="s">
        <v>1107</v>
      </c>
      <c r="B147" s="200" t="s">
        <v>2749</v>
      </c>
      <c r="C147" s="194">
        <v>0</v>
      </c>
      <c r="D147" s="254"/>
      <c r="E147" s="264">
        <v>0</v>
      </c>
      <c r="F147" s="257"/>
    </row>
    <row r="148" spans="1:6" x14ac:dyDescent="0.2">
      <c r="A148" s="199" t="s">
        <v>1111</v>
      </c>
      <c r="B148" s="206" t="s">
        <v>2750</v>
      </c>
      <c r="C148" s="194">
        <v>13274.49</v>
      </c>
      <c r="D148" s="254"/>
      <c r="E148" s="264">
        <v>22745.88</v>
      </c>
      <c r="F148" s="257"/>
    </row>
    <row r="149" spans="1:6" x14ac:dyDescent="0.2">
      <c r="A149" s="199"/>
      <c r="B149" s="200" t="s">
        <v>2751</v>
      </c>
      <c r="C149" s="194"/>
      <c r="D149" s="254"/>
      <c r="E149" s="264"/>
      <c r="F149" s="257"/>
    </row>
    <row r="150" spans="1:6" x14ac:dyDescent="0.2">
      <c r="A150" s="199" t="s">
        <v>1103</v>
      </c>
      <c r="B150" s="200" t="s">
        <v>2752</v>
      </c>
      <c r="C150" s="194"/>
      <c r="D150" s="254"/>
      <c r="E150" s="264"/>
      <c r="F150" s="257"/>
    </row>
    <row r="151" spans="1:6" x14ac:dyDescent="0.2">
      <c r="A151" s="199"/>
      <c r="B151" s="200" t="s">
        <v>2753</v>
      </c>
      <c r="C151" s="194"/>
      <c r="D151" s="254"/>
      <c r="E151" s="264"/>
      <c r="F151" s="257"/>
    </row>
    <row r="152" spans="1:6" x14ac:dyDescent="0.2">
      <c r="A152" s="199" t="s">
        <v>1103</v>
      </c>
      <c r="B152" s="200" t="s">
        <v>2754</v>
      </c>
      <c r="C152" s="194">
        <v>64769.51</v>
      </c>
      <c r="D152" s="254"/>
      <c r="E152" s="264">
        <v>200015.46</v>
      </c>
      <c r="F152" s="257"/>
    </row>
    <row r="153" spans="1:6" x14ac:dyDescent="0.2">
      <c r="A153" s="199" t="s">
        <v>1516</v>
      </c>
      <c r="B153" s="200" t="s">
        <v>2755</v>
      </c>
      <c r="C153" s="194">
        <v>0</v>
      </c>
      <c r="D153" s="254"/>
      <c r="E153" s="258">
        <v>0</v>
      </c>
      <c r="F153" s="257"/>
    </row>
    <row r="154" spans="1:6" x14ac:dyDescent="0.2">
      <c r="A154" s="199"/>
      <c r="B154" s="200" t="s">
        <v>2756</v>
      </c>
      <c r="C154" s="194"/>
      <c r="D154" s="254"/>
      <c r="E154" s="258"/>
      <c r="F154" s="257"/>
    </row>
    <row r="155" spans="1:6" x14ac:dyDescent="0.2">
      <c r="A155" s="199"/>
      <c r="B155" s="200" t="s">
        <v>2757</v>
      </c>
      <c r="C155" s="194"/>
      <c r="D155" s="254"/>
      <c r="E155" s="258"/>
      <c r="F155" s="257"/>
    </row>
    <row r="156" spans="1:6" x14ac:dyDescent="0.2">
      <c r="A156" s="199"/>
      <c r="B156" s="200" t="s">
        <v>2758</v>
      </c>
      <c r="C156" s="194"/>
      <c r="D156" s="254"/>
      <c r="E156" s="258"/>
      <c r="F156" s="257"/>
    </row>
    <row r="157" spans="1:6" x14ac:dyDescent="0.2">
      <c r="A157" s="199"/>
      <c r="B157" s="200" t="s">
        <v>2759</v>
      </c>
      <c r="C157" s="194"/>
      <c r="D157" s="254"/>
      <c r="E157" s="258"/>
      <c r="F157" s="257"/>
    </row>
    <row r="158" spans="1:6" x14ac:dyDescent="0.2">
      <c r="A158" s="199" t="s">
        <v>1099</v>
      </c>
      <c r="B158" s="200" t="s">
        <v>2760</v>
      </c>
      <c r="C158" s="194"/>
      <c r="D158" s="254"/>
      <c r="E158" s="258"/>
      <c r="F158" s="257"/>
    </row>
    <row r="159" spans="1:6" x14ac:dyDescent="0.2">
      <c r="A159" s="199" t="s">
        <v>1099</v>
      </c>
      <c r="B159" s="200" t="s">
        <v>2761</v>
      </c>
      <c r="C159" s="194"/>
      <c r="D159" s="254"/>
      <c r="E159" s="258"/>
      <c r="F159" s="257"/>
    </row>
    <row r="160" spans="1:6" x14ac:dyDescent="0.2">
      <c r="A160" s="199" t="s">
        <v>1099</v>
      </c>
      <c r="B160" s="200" t="s">
        <v>2762</v>
      </c>
      <c r="C160" s="194"/>
      <c r="D160" s="254"/>
      <c r="E160" s="258"/>
      <c r="F160" s="257"/>
    </row>
    <row r="161" spans="1:6" x14ac:dyDescent="0.2">
      <c r="A161" s="199" t="s">
        <v>1097</v>
      </c>
      <c r="B161" s="200" t="s">
        <v>2763</v>
      </c>
      <c r="C161" s="194"/>
      <c r="D161" s="254"/>
      <c r="E161" s="258"/>
      <c r="F161" s="257"/>
    </row>
    <row r="162" spans="1:6" x14ac:dyDescent="0.2">
      <c r="A162" s="199" t="s">
        <v>1093</v>
      </c>
      <c r="B162" s="206" t="s">
        <v>2764</v>
      </c>
      <c r="C162" s="194">
        <v>3834.76</v>
      </c>
      <c r="D162" s="254"/>
      <c r="E162" s="264">
        <v>1955.76</v>
      </c>
      <c r="F162" s="257"/>
    </row>
    <row r="163" spans="1:6" x14ac:dyDescent="0.2">
      <c r="A163" s="199" t="s">
        <v>1093</v>
      </c>
      <c r="B163" s="206" t="s">
        <v>2765</v>
      </c>
      <c r="C163" s="194"/>
      <c r="D163" s="254"/>
      <c r="E163" s="258"/>
      <c r="F163" s="257"/>
    </row>
    <row r="164" spans="1:6" x14ac:dyDescent="0.2">
      <c r="A164" s="199" t="s">
        <v>1093</v>
      </c>
      <c r="B164" s="200" t="s">
        <v>2766</v>
      </c>
      <c r="C164" s="194"/>
      <c r="D164" s="254"/>
      <c r="E164" s="258"/>
      <c r="F164" s="257"/>
    </row>
    <row r="165" spans="1:6" x14ac:dyDescent="0.2">
      <c r="A165" s="201" t="s">
        <v>1091</v>
      </c>
      <c r="B165" s="200" t="s">
        <v>2767</v>
      </c>
      <c r="C165" s="194">
        <v>2057972.33</v>
      </c>
      <c r="D165" s="254"/>
      <c r="E165" s="264">
        <v>2058384.62</v>
      </c>
      <c r="F165" s="257"/>
    </row>
    <row r="166" spans="1:6" x14ac:dyDescent="0.2">
      <c r="A166" s="201" t="s">
        <v>1087</v>
      </c>
      <c r="B166" s="200" t="s">
        <v>2768</v>
      </c>
      <c r="C166" s="194">
        <v>316490.65999999997</v>
      </c>
      <c r="D166" s="254"/>
      <c r="E166" s="264">
        <v>273934.25</v>
      </c>
      <c r="F166" s="257"/>
    </row>
    <row r="167" spans="1:6" x14ac:dyDescent="0.2">
      <c r="A167" s="199" t="s">
        <v>1081</v>
      </c>
      <c r="B167" s="200" t="s">
        <v>2769</v>
      </c>
      <c r="C167" s="194"/>
      <c r="D167" s="254"/>
      <c r="E167" s="258"/>
      <c r="F167" s="257"/>
    </row>
    <row r="168" spans="1:6" x14ac:dyDescent="0.2">
      <c r="A168" s="201" t="s">
        <v>1079</v>
      </c>
      <c r="B168" s="200" t="s">
        <v>2770</v>
      </c>
      <c r="C168" s="194"/>
      <c r="D168" s="254"/>
      <c r="E168" s="258"/>
      <c r="F168" s="257"/>
    </row>
    <row r="169" spans="1:6" x14ac:dyDescent="0.2">
      <c r="A169" s="199" t="s">
        <v>1075</v>
      </c>
      <c r="B169" s="200" t="s">
        <v>2771</v>
      </c>
      <c r="C169" s="194">
        <v>17978.95</v>
      </c>
      <c r="D169" s="254"/>
      <c r="E169" s="258">
        <v>0</v>
      </c>
      <c r="F169" s="257"/>
    </row>
    <row r="170" spans="1:6" x14ac:dyDescent="0.2">
      <c r="A170" s="199" t="s">
        <v>1073</v>
      </c>
      <c r="B170" s="200" t="s">
        <v>2772</v>
      </c>
      <c r="C170" s="194"/>
      <c r="D170" s="254"/>
      <c r="E170" s="258"/>
      <c r="F170" s="257"/>
    </row>
    <row r="171" spans="1:6" x14ac:dyDescent="0.2">
      <c r="A171" s="199" t="s">
        <v>1132</v>
      </c>
      <c r="B171" s="206" t="s">
        <v>2773</v>
      </c>
      <c r="C171" s="194">
        <v>36139.410000000003</v>
      </c>
      <c r="D171" s="254"/>
      <c r="E171" s="264">
        <v>25632.47</v>
      </c>
      <c r="F171" s="257"/>
    </row>
    <row r="172" spans="1:6" x14ac:dyDescent="0.2">
      <c r="A172" s="199"/>
      <c r="B172" s="200" t="s">
        <v>2774</v>
      </c>
      <c r="C172" s="194"/>
      <c r="D172" s="254"/>
      <c r="E172" s="258"/>
      <c r="F172" s="257"/>
    </row>
    <row r="173" spans="1:6" x14ac:dyDescent="0.2">
      <c r="A173" s="199"/>
      <c r="B173" s="200" t="s">
        <v>2775</v>
      </c>
      <c r="C173" s="194"/>
      <c r="D173" s="254"/>
      <c r="E173" s="258"/>
      <c r="F173" s="257"/>
    </row>
    <row r="174" spans="1:6" x14ac:dyDescent="0.2">
      <c r="A174" s="199"/>
      <c r="B174" s="200" t="s">
        <v>2776</v>
      </c>
      <c r="C174" s="194"/>
      <c r="D174" s="254"/>
      <c r="E174" s="258"/>
      <c r="F174" s="257"/>
    </row>
    <row r="175" spans="1:6" x14ac:dyDescent="0.2">
      <c r="A175" s="199"/>
      <c r="B175" s="200" t="s">
        <v>2777</v>
      </c>
      <c r="C175" s="194"/>
      <c r="D175" s="254"/>
      <c r="E175" s="258"/>
      <c r="F175" s="257"/>
    </row>
    <row r="176" spans="1:6" x14ac:dyDescent="0.2">
      <c r="A176" s="199"/>
      <c r="B176" s="200"/>
      <c r="C176" s="194"/>
      <c r="D176" s="254"/>
      <c r="E176" s="258"/>
      <c r="F176" s="257"/>
    </row>
    <row r="177" spans="1:6" x14ac:dyDescent="0.2">
      <c r="A177" s="199"/>
      <c r="B177" s="200"/>
      <c r="C177" s="194"/>
      <c r="D177" s="254"/>
      <c r="E177" s="258"/>
      <c r="F177" s="257"/>
    </row>
    <row r="178" spans="1:6" ht="18" x14ac:dyDescent="0.25">
      <c r="A178" s="208"/>
      <c r="B178" s="209" t="s">
        <v>2778</v>
      </c>
      <c r="C178" s="194"/>
      <c r="D178" s="254"/>
      <c r="E178" s="258"/>
      <c r="F178" s="257"/>
    </row>
    <row r="179" spans="1:6" x14ac:dyDescent="0.2">
      <c r="A179" s="201" t="s">
        <v>1598</v>
      </c>
      <c r="B179" s="206" t="s">
        <v>2779</v>
      </c>
      <c r="C179" s="194"/>
      <c r="D179" s="254">
        <v>2378616.84</v>
      </c>
      <c r="E179" s="258"/>
      <c r="F179" s="268">
        <v>1426701.83</v>
      </c>
    </row>
    <row r="180" spans="1:6" x14ac:dyDescent="0.2">
      <c r="A180" s="199" t="s">
        <v>1608</v>
      </c>
      <c r="B180" s="200" t="s">
        <v>2780</v>
      </c>
      <c r="C180" s="194"/>
      <c r="D180" s="254"/>
      <c r="E180" s="258"/>
      <c r="F180" s="268"/>
    </row>
    <row r="181" spans="1:6" x14ac:dyDescent="0.2">
      <c r="A181" s="199" t="s">
        <v>1608</v>
      </c>
      <c r="B181" s="206" t="s">
        <v>2781</v>
      </c>
      <c r="C181" s="194"/>
      <c r="D181" s="254">
        <v>0</v>
      </c>
      <c r="E181" s="258"/>
      <c r="F181" s="268">
        <v>0</v>
      </c>
    </row>
    <row r="182" spans="1:6" x14ac:dyDescent="0.2">
      <c r="A182" s="199" t="s">
        <v>1608</v>
      </c>
      <c r="B182" s="206" t="s">
        <v>2782</v>
      </c>
      <c r="C182" s="194"/>
      <c r="D182" s="254"/>
      <c r="E182" s="258"/>
      <c r="F182" s="268"/>
    </row>
    <row r="183" spans="1:6" x14ac:dyDescent="0.2">
      <c r="A183" s="199" t="s">
        <v>1608</v>
      </c>
      <c r="B183" s="206" t="s">
        <v>2783</v>
      </c>
      <c r="C183" s="194"/>
      <c r="D183" s="254">
        <v>59579966.810000002</v>
      </c>
      <c r="E183" s="258"/>
      <c r="F183" s="268">
        <v>62385037.280000001</v>
      </c>
    </row>
    <row r="184" spans="1:6" x14ac:dyDescent="0.2">
      <c r="A184" s="199" t="s">
        <v>1608</v>
      </c>
      <c r="B184" s="200" t="s">
        <v>2784</v>
      </c>
      <c r="C184" s="194"/>
      <c r="D184" s="254"/>
      <c r="E184" s="258"/>
      <c r="F184" s="268"/>
    </row>
    <row r="185" spans="1:6" x14ac:dyDescent="0.2">
      <c r="A185" s="199" t="s">
        <v>1608</v>
      </c>
      <c r="B185" s="200" t="s">
        <v>2785</v>
      </c>
      <c r="C185" s="194"/>
      <c r="D185" s="254"/>
      <c r="E185" s="258"/>
      <c r="F185" s="268"/>
    </row>
    <row r="186" spans="1:6" x14ac:dyDescent="0.2">
      <c r="A186" s="199" t="s">
        <v>1608</v>
      </c>
      <c r="B186" s="200" t="s">
        <v>2786</v>
      </c>
      <c r="C186" s="194"/>
      <c r="D186" s="254"/>
      <c r="E186" s="258"/>
      <c r="F186" s="268"/>
    </row>
    <row r="187" spans="1:6" x14ac:dyDescent="0.2">
      <c r="A187" s="199" t="s">
        <v>1608</v>
      </c>
      <c r="B187" s="200" t="s">
        <v>2787</v>
      </c>
      <c r="C187" s="194"/>
      <c r="D187" s="254"/>
      <c r="E187" s="258"/>
      <c r="F187" s="268"/>
    </row>
    <row r="188" spans="1:6" x14ac:dyDescent="0.2">
      <c r="A188" s="201" t="s">
        <v>1576</v>
      </c>
      <c r="B188" s="206" t="s">
        <v>2788</v>
      </c>
      <c r="C188" s="194"/>
      <c r="D188" s="254">
        <f>60812718.99</f>
        <v>60812718.990000002</v>
      </c>
      <c r="E188" s="258"/>
      <c r="F188" s="268">
        <v>60812718.990000002</v>
      </c>
    </row>
    <row r="189" spans="1:6" x14ac:dyDescent="0.2">
      <c r="A189" s="199" t="s">
        <v>1608</v>
      </c>
      <c r="B189" s="200" t="s">
        <v>2789</v>
      </c>
      <c r="C189" s="194"/>
      <c r="D189" s="254"/>
      <c r="E189" s="258"/>
      <c r="F189" s="257"/>
    </row>
    <row r="190" spans="1:6" x14ac:dyDescent="0.25">
      <c r="A190" s="210" t="s">
        <v>1596</v>
      </c>
      <c r="B190" s="200" t="s">
        <v>2790</v>
      </c>
      <c r="C190" s="194"/>
      <c r="D190" s="254"/>
      <c r="E190" s="258"/>
      <c r="F190" s="257"/>
    </row>
    <row r="191" spans="1:6" x14ac:dyDescent="0.2">
      <c r="A191" s="208" t="s">
        <v>1616</v>
      </c>
      <c r="B191" s="200" t="s">
        <v>2791</v>
      </c>
      <c r="C191" s="194"/>
      <c r="D191" s="254">
        <v>3715163.86</v>
      </c>
      <c r="E191" s="258"/>
      <c r="F191" s="268">
        <v>3715163.86</v>
      </c>
    </row>
    <row r="192" spans="1:6" x14ac:dyDescent="0.2">
      <c r="A192" s="199" t="s">
        <v>1580</v>
      </c>
      <c r="B192" s="200" t="s">
        <v>2792</v>
      </c>
      <c r="C192" s="194"/>
      <c r="D192" s="256">
        <v>174272996.25999999</v>
      </c>
      <c r="E192" s="258"/>
      <c r="F192" s="269">
        <v>166210392.50999999</v>
      </c>
    </row>
    <row r="193" spans="1:6" x14ac:dyDescent="0.2">
      <c r="A193" s="199" t="s">
        <v>1576</v>
      </c>
      <c r="B193" s="200" t="s">
        <v>2793</v>
      </c>
      <c r="C193" s="194"/>
      <c r="D193" s="254"/>
      <c r="E193" s="258"/>
      <c r="F193" s="257"/>
    </row>
    <row r="194" spans="1:6" x14ac:dyDescent="0.2">
      <c r="A194" s="199" t="s">
        <v>1576</v>
      </c>
      <c r="B194" s="200" t="s">
        <v>2794</v>
      </c>
      <c r="C194" s="194"/>
      <c r="D194" s="254">
        <v>13126279.5</v>
      </c>
      <c r="E194" s="258"/>
      <c r="F194" s="268">
        <v>13126279.5</v>
      </c>
    </row>
    <row r="195" spans="1:6" x14ac:dyDescent="0.2">
      <c r="A195" s="199" t="s">
        <v>1592</v>
      </c>
      <c r="B195" s="200" t="s">
        <v>2795</v>
      </c>
      <c r="C195" s="194"/>
      <c r="D195" s="254">
        <v>71156991.310000002</v>
      </c>
      <c r="E195" s="258"/>
      <c r="F195" s="268">
        <v>71156991.310000002</v>
      </c>
    </row>
    <row r="196" spans="1:6" x14ac:dyDescent="0.2">
      <c r="A196" s="199"/>
      <c r="B196" s="200" t="s">
        <v>2796</v>
      </c>
      <c r="C196" s="194"/>
      <c r="D196" s="254"/>
      <c r="E196" s="258"/>
      <c r="F196" s="257"/>
    </row>
    <row r="197" spans="1:6" x14ac:dyDescent="0.2">
      <c r="A197" s="199"/>
      <c r="B197" s="200" t="s">
        <v>2797</v>
      </c>
      <c r="C197" s="194"/>
      <c r="D197" s="254"/>
      <c r="E197" s="258"/>
      <c r="F197" s="257"/>
    </row>
    <row r="198" spans="1:6" x14ac:dyDescent="0.2">
      <c r="A198" s="199"/>
      <c r="B198" s="200" t="s">
        <v>2798</v>
      </c>
      <c r="C198" s="194"/>
      <c r="D198" s="254"/>
      <c r="E198" s="258"/>
      <c r="F198" s="257"/>
    </row>
    <row r="199" spans="1:6" x14ac:dyDescent="0.2">
      <c r="A199" s="199"/>
      <c r="B199" s="200" t="s">
        <v>2799</v>
      </c>
      <c r="C199" s="194"/>
      <c r="D199" s="254"/>
      <c r="E199" s="258"/>
      <c r="F199" s="257"/>
    </row>
    <row r="200" spans="1:6" x14ac:dyDescent="0.2">
      <c r="A200" s="199"/>
      <c r="B200" s="200" t="s">
        <v>2800</v>
      </c>
      <c r="C200" s="194"/>
      <c r="D200" s="254"/>
      <c r="E200" s="258"/>
      <c r="F200" s="257"/>
    </row>
    <row r="201" spans="1:6" x14ac:dyDescent="0.2">
      <c r="A201" s="211" t="s">
        <v>1574</v>
      </c>
      <c r="B201" s="200" t="s">
        <v>2801</v>
      </c>
      <c r="C201" s="194"/>
      <c r="D201" s="254"/>
      <c r="E201" s="258"/>
      <c r="F201" s="257"/>
    </row>
    <row r="202" spans="1:6" x14ac:dyDescent="0.2">
      <c r="A202" s="212" t="s">
        <v>1574</v>
      </c>
      <c r="B202" s="200" t="s">
        <v>2802</v>
      </c>
      <c r="C202" s="194"/>
      <c r="D202" s="254">
        <v>-250248991.41</v>
      </c>
      <c r="E202" s="258"/>
      <c r="F202" s="268">
        <v>-241755055.25</v>
      </c>
    </row>
    <row r="203" spans="1:6" x14ac:dyDescent="0.2">
      <c r="A203" s="199" t="s">
        <v>1572</v>
      </c>
      <c r="B203" s="200" t="s">
        <v>2803</v>
      </c>
      <c r="C203" s="194"/>
      <c r="D203" s="254">
        <v>24694.76030797977</v>
      </c>
      <c r="E203" s="258"/>
      <c r="F203" s="268">
        <v>-8493936.1600000001</v>
      </c>
    </row>
    <row r="204" spans="1:6" x14ac:dyDescent="0.2">
      <c r="A204" s="208" t="s">
        <v>1568</v>
      </c>
      <c r="B204" s="200" t="s">
        <v>2804</v>
      </c>
      <c r="C204" s="194"/>
      <c r="D204" s="254">
        <v>30780.33</v>
      </c>
      <c r="E204" s="258"/>
      <c r="F204" s="268">
        <v>51590.1</v>
      </c>
    </row>
    <row r="205" spans="1:6" x14ac:dyDescent="0.2">
      <c r="A205" s="199" t="s">
        <v>1564</v>
      </c>
      <c r="B205" s="200" t="s">
        <v>2805</v>
      </c>
      <c r="C205" s="194"/>
      <c r="D205" s="254">
        <f>2776527.33-500000</f>
        <v>2276527.33</v>
      </c>
      <c r="E205" s="258"/>
      <c r="F205" s="268">
        <v>3168971.47</v>
      </c>
    </row>
    <row r="206" spans="1:6" x14ac:dyDescent="0.2">
      <c r="A206" s="199" t="s">
        <v>1562</v>
      </c>
      <c r="B206" s="200" t="s">
        <v>2806</v>
      </c>
      <c r="C206" s="194"/>
      <c r="D206" s="254">
        <v>673055.09</v>
      </c>
      <c r="E206" s="258"/>
      <c r="F206" s="268">
        <v>1231513.99</v>
      </c>
    </row>
    <row r="207" spans="1:6" x14ac:dyDescent="0.2">
      <c r="A207" s="199" t="s">
        <v>1556</v>
      </c>
      <c r="B207" s="200" t="s">
        <v>3243</v>
      </c>
      <c r="C207" s="194"/>
      <c r="D207" s="254">
        <v>800000</v>
      </c>
      <c r="E207" s="258"/>
      <c r="F207" s="268">
        <v>350000</v>
      </c>
    </row>
    <row r="208" spans="1:6" x14ac:dyDescent="0.2">
      <c r="A208" s="199" t="s">
        <v>1516</v>
      </c>
      <c r="B208" s="200" t="s">
        <v>2807</v>
      </c>
      <c r="C208" s="194"/>
      <c r="D208" s="254"/>
      <c r="E208" s="258"/>
      <c r="F208" s="268"/>
    </row>
    <row r="209" spans="1:6" x14ac:dyDescent="0.2">
      <c r="A209" s="201" t="s">
        <v>1536</v>
      </c>
      <c r="B209" s="206" t="s">
        <v>2808</v>
      </c>
      <c r="C209" s="194"/>
      <c r="D209" s="254">
        <v>737632.02</v>
      </c>
      <c r="E209" s="258"/>
      <c r="F209" s="268">
        <v>7974012.6200000001</v>
      </c>
    </row>
    <row r="210" spans="1:6" x14ac:dyDescent="0.2">
      <c r="A210" s="201" t="s">
        <v>1558</v>
      </c>
      <c r="B210" s="206" t="s">
        <v>2809</v>
      </c>
      <c r="C210" s="194"/>
      <c r="D210" s="254">
        <v>1036432.3</v>
      </c>
      <c r="E210" s="258"/>
      <c r="F210" s="268">
        <v>1031431.15</v>
      </c>
    </row>
    <row r="211" spans="1:6" x14ac:dyDescent="0.2">
      <c r="A211" s="199" t="s">
        <v>1522</v>
      </c>
      <c r="B211" s="200" t="s">
        <v>2810</v>
      </c>
      <c r="C211" s="194"/>
      <c r="D211" s="254"/>
      <c r="E211" s="258"/>
      <c r="F211" s="257"/>
    </row>
    <row r="212" spans="1:6" x14ac:dyDescent="0.2">
      <c r="A212" s="199" t="s">
        <v>1516</v>
      </c>
      <c r="B212" s="200" t="s">
        <v>2811</v>
      </c>
      <c r="C212" s="194"/>
      <c r="D212" s="254">
        <v>1917016.81</v>
      </c>
      <c r="E212" s="258"/>
      <c r="F212" s="268">
        <v>189880</v>
      </c>
    </row>
    <row r="213" spans="1:6" x14ac:dyDescent="0.2">
      <c r="A213" s="201" t="s">
        <v>1534</v>
      </c>
      <c r="B213" s="206" t="s">
        <v>2812</v>
      </c>
      <c r="C213" s="194"/>
      <c r="D213" s="254">
        <v>344558.67</v>
      </c>
      <c r="E213" s="258"/>
      <c r="F213" s="268">
        <v>344558.67</v>
      </c>
    </row>
    <row r="214" spans="1:6" x14ac:dyDescent="0.2">
      <c r="A214" s="199" t="s">
        <v>1512</v>
      </c>
      <c r="B214" s="200" t="s">
        <v>2813</v>
      </c>
      <c r="C214" s="194"/>
      <c r="D214" s="254"/>
      <c r="E214" s="258"/>
      <c r="F214" s="257"/>
    </row>
    <row r="215" spans="1:6" x14ac:dyDescent="0.2">
      <c r="A215" s="199" t="s">
        <v>1510</v>
      </c>
      <c r="B215" s="200" t="s">
        <v>2814</v>
      </c>
      <c r="C215" s="194"/>
      <c r="D215" s="254"/>
      <c r="E215" s="258"/>
      <c r="F215" s="257"/>
    </row>
    <row r="216" spans="1:6" x14ac:dyDescent="0.2">
      <c r="A216" s="199" t="s">
        <v>1506</v>
      </c>
      <c r="B216" s="200" t="s">
        <v>2815</v>
      </c>
      <c r="C216" s="194"/>
      <c r="D216" s="254"/>
      <c r="E216" s="258"/>
      <c r="F216" s="257"/>
    </row>
    <row r="217" spans="1:6" x14ac:dyDescent="0.2">
      <c r="A217" s="199" t="s">
        <v>1502</v>
      </c>
      <c r="B217" s="200" t="s">
        <v>2816</v>
      </c>
      <c r="C217" s="194"/>
      <c r="D217" s="254"/>
      <c r="E217" s="258"/>
      <c r="F217" s="257"/>
    </row>
    <row r="218" spans="1:6" x14ac:dyDescent="0.2">
      <c r="A218" s="199" t="s">
        <v>1494</v>
      </c>
      <c r="B218" s="200" t="s">
        <v>2817</v>
      </c>
      <c r="C218" s="194"/>
      <c r="D218" s="254"/>
      <c r="E218" s="258"/>
      <c r="F218" s="257"/>
    </row>
    <row r="219" spans="1:6" x14ac:dyDescent="0.2">
      <c r="A219" s="199" t="s">
        <v>1490</v>
      </c>
      <c r="B219" s="200" t="s">
        <v>2818</v>
      </c>
      <c r="C219" s="194"/>
      <c r="D219" s="254"/>
      <c r="E219" s="258"/>
      <c r="F219" s="257"/>
    </row>
    <row r="220" spans="1:6" x14ac:dyDescent="0.2">
      <c r="A220" s="199"/>
      <c r="B220" s="200" t="s">
        <v>2819</v>
      </c>
      <c r="C220" s="194"/>
      <c r="D220" s="254"/>
      <c r="E220" s="258"/>
      <c r="F220" s="257"/>
    </row>
    <row r="221" spans="1:6" x14ac:dyDescent="0.2">
      <c r="A221" s="199"/>
      <c r="B221" s="200" t="s">
        <v>2820</v>
      </c>
      <c r="C221" s="194"/>
      <c r="D221" s="254"/>
      <c r="E221" s="258"/>
      <c r="F221" s="257"/>
    </row>
    <row r="222" spans="1:6" x14ac:dyDescent="0.2">
      <c r="A222" s="199" t="s">
        <v>1484</v>
      </c>
      <c r="B222" s="200" t="s">
        <v>2821</v>
      </c>
      <c r="C222" s="194"/>
      <c r="D222" s="254">
        <v>8701684.5</v>
      </c>
      <c r="E222" s="258"/>
      <c r="F222" s="257"/>
    </row>
    <row r="223" spans="1:6" x14ac:dyDescent="0.2">
      <c r="A223" s="199"/>
      <c r="B223" s="200" t="s">
        <v>2822</v>
      </c>
      <c r="C223" s="194"/>
      <c r="D223" s="254"/>
      <c r="E223" s="258"/>
      <c r="F223" s="257"/>
    </row>
    <row r="224" spans="1:6" x14ac:dyDescent="0.2">
      <c r="A224" s="199"/>
      <c r="B224" s="200" t="s">
        <v>2823</v>
      </c>
      <c r="C224" s="194"/>
      <c r="D224" s="254"/>
      <c r="E224" s="258"/>
      <c r="F224" s="257"/>
    </row>
    <row r="225" spans="1:6" x14ac:dyDescent="0.2">
      <c r="A225" s="213"/>
      <c r="B225" s="200" t="s">
        <v>2824</v>
      </c>
      <c r="C225" s="194"/>
      <c r="D225" s="254"/>
      <c r="E225" s="258"/>
      <c r="F225" s="257"/>
    </row>
    <row r="226" spans="1:6" x14ac:dyDescent="0.2">
      <c r="A226" s="213" t="s">
        <v>1480</v>
      </c>
      <c r="B226" s="200" t="s">
        <v>2825</v>
      </c>
      <c r="C226" s="194"/>
      <c r="D226" s="254">
        <v>347183.24</v>
      </c>
      <c r="E226" s="258"/>
      <c r="F226" s="268">
        <v>41539.72</v>
      </c>
    </row>
    <row r="227" spans="1:6" x14ac:dyDescent="0.2">
      <c r="A227" s="201" t="s">
        <v>1466</v>
      </c>
      <c r="B227" s="200" t="s">
        <v>2826</v>
      </c>
      <c r="C227" s="194"/>
      <c r="D227" s="254">
        <v>203907.95</v>
      </c>
      <c r="E227" s="258"/>
      <c r="F227" s="268">
        <v>144258.29</v>
      </c>
    </row>
    <row r="228" spans="1:6" x14ac:dyDescent="0.2">
      <c r="A228" s="201" t="s">
        <v>1466</v>
      </c>
      <c r="B228" s="200" t="s">
        <v>2827</v>
      </c>
      <c r="C228" s="194"/>
      <c r="D228" s="254"/>
      <c r="E228" s="258"/>
      <c r="F228" s="268"/>
    </row>
    <row r="229" spans="1:6" x14ac:dyDescent="0.2">
      <c r="A229" s="201" t="s">
        <v>1466</v>
      </c>
      <c r="B229" s="200" t="s">
        <v>2828</v>
      </c>
      <c r="C229" s="194"/>
      <c r="D229" s="254">
        <v>315885.03000000003</v>
      </c>
      <c r="E229" s="258"/>
      <c r="F229" s="268">
        <v>315885.03000000003</v>
      </c>
    </row>
    <row r="230" spans="1:6" x14ac:dyDescent="0.2">
      <c r="A230" s="201" t="s">
        <v>1466</v>
      </c>
      <c r="B230" s="200" t="s">
        <v>2829</v>
      </c>
      <c r="C230" s="194"/>
      <c r="D230" s="254">
        <v>528187.19999999995</v>
      </c>
      <c r="E230" s="258"/>
      <c r="F230" s="268">
        <v>528187.19999999995</v>
      </c>
    </row>
    <row r="231" spans="1:6" x14ac:dyDescent="0.2">
      <c r="A231" s="201" t="s">
        <v>1466</v>
      </c>
      <c r="B231" s="200" t="s">
        <v>2830</v>
      </c>
      <c r="C231" s="194"/>
      <c r="D231" s="254">
        <v>1856.81</v>
      </c>
      <c r="E231" s="258"/>
      <c r="F231" s="268">
        <v>1856.81</v>
      </c>
    </row>
    <row r="232" spans="1:6" x14ac:dyDescent="0.2">
      <c r="A232" s="199"/>
      <c r="B232" s="200" t="s">
        <v>2831</v>
      </c>
      <c r="C232" s="194"/>
      <c r="D232" s="254"/>
      <c r="E232" s="258"/>
      <c r="F232" s="257"/>
    </row>
    <row r="233" spans="1:6" ht="25.5" x14ac:dyDescent="0.2">
      <c r="A233" s="199"/>
      <c r="B233" s="200" t="s">
        <v>2832</v>
      </c>
      <c r="C233" s="194"/>
      <c r="D233" s="254"/>
      <c r="E233" s="258"/>
      <c r="F233" s="257"/>
    </row>
    <row r="234" spans="1:6" x14ac:dyDescent="0.2">
      <c r="A234" s="201" t="s">
        <v>1466</v>
      </c>
      <c r="B234" s="200" t="s">
        <v>2833</v>
      </c>
      <c r="C234" s="194"/>
      <c r="D234" s="254"/>
      <c r="E234" s="258"/>
      <c r="F234" s="257"/>
    </row>
    <row r="235" spans="1:6" x14ac:dyDescent="0.2">
      <c r="A235" s="201" t="s">
        <v>1466</v>
      </c>
      <c r="B235" s="200" t="s">
        <v>2834</v>
      </c>
      <c r="C235" s="194"/>
      <c r="D235" s="254">
        <v>20717.97</v>
      </c>
      <c r="E235" s="258"/>
      <c r="F235" s="268">
        <v>20717.97</v>
      </c>
    </row>
    <row r="236" spans="1:6" x14ac:dyDescent="0.2">
      <c r="A236" s="201" t="s">
        <v>1466</v>
      </c>
      <c r="B236" s="200" t="s">
        <v>2835</v>
      </c>
      <c r="C236" s="194"/>
      <c r="D236" s="254"/>
      <c r="E236" s="258"/>
      <c r="F236" s="257"/>
    </row>
    <row r="237" spans="1:6" x14ac:dyDescent="0.2">
      <c r="A237" s="201" t="s">
        <v>1466</v>
      </c>
      <c r="B237" s="200" t="s">
        <v>2836</v>
      </c>
      <c r="C237" s="194"/>
      <c r="D237" s="254">
        <v>141727.98000000001</v>
      </c>
      <c r="E237" s="258"/>
      <c r="F237" s="268">
        <v>147788.98000000001</v>
      </c>
    </row>
    <row r="238" spans="1:6" x14ac:dyDescent="0.2">
      <c r="A238" s="201" t="s">
        <v>1466</v>
      </c>
      <c r="B238" s="200" t="s">
        <v>2837</v>
      </c>
      <c r="C238" s="194"/>
      <c r="D238" s="254"/>
      <c r="E238" s="258"/>
      <c r="F238" s="257"/>
    </row>
    <row r="239" spans="1:6" x14ac:dyDescent="0.2">
      <c r="A239" s="201" t="s">
        <v>1466</v>
      </c>
      <c r="B239" s="200" t="s">
        <v>2838</v>
      </c>
      <c r="C239" s="194"/>
      <c r="D239" s="254"/>
      <c r="E239" s="258"/>
      <c r="F239" s="257"/>
    </row>
    <row r="240" spans="1:6" ht="25.5" x14ac:dyDescent="0.2">
      <c r="A240" s="199" t="s">
        <v>1462</v>
      </c>
      <c r="B240" s="200" t="s">
        <v>2839</v>
      </c>
      <c r="C240" s="194"/>
      <c r="D240" s="254">
        <v>62313.32</v>
      </c>
      <c r="E240" s="258"/>
      <c r="F240" s="268">
        <v>58376.38</v>
      </c>
    </row>
    <row r="241" spans="1:6" x14ac:dyDescent="0.2">
      <c r="A241" s="199"/>
      <c r="B241" s="200" t="s">
        <v>2840</v>
      </c>
      <c r="C241" s="194"/>
      <c r="D241" s="254"/>
      <c r="E241" s="258"/>
      <c r="F241" s="257"/>
    </row>
    <row r="242" spans="1:6" x14ac:dyDescent="0.2">
      <c r="A242" s="213"/>
      <c r="B242" s="200" t="s">
        <v>2841</v>
      </c>
      <c r="C242" s="194"/>
      <c r="D242" s="254"/>
      <c r="E242" s="258"/>
      <c r="F242" s="257"/>
    </row>
    <row r="243" spans="1:6" x14ac:dyDescent="0.2">
      <c r="A243" s="199" t="s">
        <v>1446</v>
      </c>
      <c r="B243" s="200" t="s">
        <v>2842</v>
      </c>
      <c r="C243" s="194"/>
      <c r="D243" s="254">
        <v>26142440.800000001</v>
      </c>
      <c r="E243" s="258"/>
      <c r="F243" s="268">
        <v>42366545.409999996</v>
      </c>
    </row>
    <row r="244" spans="1:6" x14ac:dyDescent="0.2">
      <c r="A244" s="199" t="s">
        <v>1430</v>
      </c>
      <c r="B244" s="200" t="s">
        <v>2843</v>
      </c>
      <c r="C244" s="194"/>
      <c r="D244" s="254"/>
      <c r="E244" s="258"/>
      <c r="F244" s="257"/>
    </row>
    <row r="245" spans="1:6" x14ac:dyDescent="0.2">
      <c r="A245" s="199" t="s">
        <v>1430</v>
      </c>
      <c r="B245" s="200" t="s">
        <v>2844</v>
      </c>
      <c r="C245" s="194"/>
      <c r="D245" s="254"/>
      <c r="E245" s="258"/>
      <c r="F245" s="257"/>
    </row>
    <row r="246" spans="1:6" x14ac:dyDescent="0.2">
      <c r="A246" s="199" t="s">
        <v>1430</v>
      </c>
      <c r="B246" s="200" t="s">
        <v>2845</v>
      </c>
      <c r="C246" s="194"/>
      <c r="D246" s="254"/>
      <c r="E246" s="258"/>
      <c r="F246" s="257"/>
    </row>
    <row r="247" spans="1:6" x14ac:dyDescent="0.2">
      <c r="A247" s="199" t="s">
        <v>1430</v>
      </c>
      <c r="B247" s="200" t="s">
        <v>2846</v>
      </c>
      <c r="C247" s="194"/>
      <c r="D247" s="254"/>
      <c r="E247" s="258"/>
      <c r="F247" s="257"/>
    </row>
    <row r="248" spans="1:6" x14ac:dyDescent="0.2">
      <c r="A248" s="199" t="s">
        <v>1430</v>
      </c>
      <c r="B248" s="200" t="s">
        <v>2847</v>
      </c>
      <c r="C248" s="194"/>
      <c r="D248" s="254"/>
      <c r="E248" s="258"/>
      <c r="F248" s="257"/>
    </row>
    <row r="249" spans="1:6" x14ac:dyDescent="0.2">
      <c r="A249" s="214" t="s">
        <v>1430</v>
      </c>
      <c r="B249" s="200" t="s">
        <v>2848</v>
      </c>
      <c r="C249" s="194"/>
      <c r="D249" s="254">
        <v>83797.88</v>
      </c>
      <c r="E249" s="258"/>
      <c r="F249" s="268">
        <v>49542.48</v>
      </c>
    </row>
    <row r="250" spans="1:6" x14ac:dyDescent="0.2">
      <c r="A250" s="199" t="s">
        <v>1446</v>
      </c>
      <c r="B250" s="200" t="s">
        <v>2849</v>
      </c>
      <c r="C250" s="194"/>
      <c r="D250" s="254">
        <v>6785842.5199999996</v>
      </c>
      <c r="E250" s="258"/>
      <c r="F250" s="268">
        <v>11263007.98</v>
      </c>
    </row>
    <row r="251" spans="1:6" ht="25.5" x14ac:dyDescent="0.2">
      <c r="A251" s="199" t="s">
        <v>1430</v>
      </c>
      <c r="B251" s="200" t="s">
        <v>2850</v>
      </c>
      <c r="C251" s="194"/>
      <c r="D251" s="254"/>
      <c r="E251" s="258"/>
      <c r="F251" s="257"/>
    </row>
    <row r="252" spans="1:6" x14ac:dyDescent="0.2">
      <c r="A252" s="213" t="s">
        <v>1440</v>
      </c>
      <c r="B252" s="200" t="s">
        <v>2851</v>
      </c>
      <c r="C252" s="194"/>
      <c r="D252" s="254">
        <v>0</v>
      </c>
      <c r="E252" s="258"/>
      <c r="F252" s="268">
        <v>27504.959999999999</v>
      </c>
    </row>
    <row r="253" spans="1:6" x14ac:dyDescent="0.2">
      <c r="A253" s="199" t="s">
        <v>1444</v>
      </c>
      <c r="B253" s="200" t="s">
        <v>2852</v>
      </c>
      <c r="C253" s="194"/>
      <c r="D253" s="254">
        <v>8885184.9800000004</v>
      </c>
      <c r="E253" s="258"/>
      <c r="F253" s="268">
        <v>12222343.119999999</v>
      </c>
    </row>
    <row r="254" spans="1:6" x14ac:dyDescent="0.2">
      <c r="A254" s="199" t="s">
        <v>1442</v>
      </c>
      <c r="B254" s="200" t="s">
        <v>2853</v>
      </c>
      <c r="C254" s="194"/>
      <c r="D254" s="254">
        <v>0</v>
      </c>
      <c r="E254" s="258"/>
      <c r="F254" s="268">
        <v>0</v>
      </c>
    </row>
    <row r="255" spans="1:6" x14ac:dyDescent="0.2">
      <c r="A255" s="199" t="s">
        <v>1442</v>
      </c>
      <c r="B255" s="200" t="s">
        <v>2854</v>
      </c>
      <c r="C255" s="194"/>
      <c r="D255" s="254">
        <v>38735.870000000003</v>
      </c>
      <c r="E255" s="258"/>
      <c r="F255" s="268">
        <v>4425.08</v>
      </c>
    </row>
    <row r="256" spans="1:6" x14ac:dyDescent="0.2">
      <c r="A256" s="199" t="s">
        <v>1442</v>
      </c>
      <c r="B256" s="200" t="s">
        <v>2855</v>
      </c>
      <c r="C256" s="194"/>
      <c r="D256" s="254">
        <v>3206835.29</v>
      </c>
      <c r="E256" s="258"/>
      <c r="F256" s="268">
        <v>3200733.8</v>
      </c>
    </row>
    <row r="257" spans="1:8" x14ac:dyDescent="0.2">
      <c r="A257" s="199" t="s">
        <v>1442</v>
      </c>
      <c r="B257" s="200" t="s">
        <v>2856</v>
      </c>
      <c r="C257" s="194"/>
      <c r="D257" s="254">
        <v>1077688.3500000001</v>
      </c>
      <c r="E257" s="258"/>
      <c r="F257" s="268">
        <v>0</v>
      </c>
    </row>
    <row r="258" spans="1:8" x14ac:dyDescent="0.2">
      <c r="A258" s="199" t="s">
        <v>1442</v>
      </c>
      <c r="B258" s="200" t="s">
        <v>2857</v>
      </c>
      <c r="C258" s="194"/>
      <c r="D258" s="254">
        <v>1249041.7000000002</v>
      </c>
      <c r="E258" s="258"/>
      <c r="F258" s="268">
        <v>901845.42</v>
      </c>
      <c r="H258" s="125"/>
    </row>
    <row r="259" spans="1:8" x14ac:dyDescent="0.2">
      <c r="A259" s="199" t="s">
        <v>1442</v>
      </c>
      <c r="B259" s="200" t="s">
        <v>2858</v>
      </c>
      <c r="C259" s="194"/>
      <c r="D259" s="254"/>
      <c r="E259" s="258"/>
      <c r="F259" s="257"/>
    </row>
    <row r="260" spans="1:8" x14ac:dyDescent="0.2">
      <c r="A260" s="199" t="s">
        <v>1440</v>
      </c>
      <c r="B260" s="200" t="s">
        <v>2859</v>
      </c>
      <c r="C260" s="194"/>
      <c r="D260" s="254">
        <v>2208037.67</v>
      </c>
      <c r="E260" s="258"/>
      <c r="F260" s="268">
        <v>2518231.79</v>
      </c>
    </row>
    <row r="261" spans="1:8" x14ac:dyDescent="0.2">
      <c r="A261" s="199" t="s">
        <v>1440</v>
      </c>
      <c r="B261" s="200" t="s">
        <v>2860</v>
      </c>
      <c r="C261" s="194"/>
      <c r="D261" s="254"/>
      <c r="E261" s="258"/>
      <c r="F261" s="268"/>
    </row>
    <row r="262" spans="1:8" x14ac:dyDescent="0.2">
      <c r="A262" s="199" t="s">
        <v>1440</v>
      </c>
      <c r="B262" s="200" t="s">
        <v>2861</v>
      </c>
      <c r="C262" s="194"/>
      <c r="D262" s="254"/>
      <c r="E262" s="258"/>
      <c r="F262" s="268"/>
    </row>
    <row r="263" spans="1:8" x14ac:dyDescent="0.2">
      <c r="A263" s="199" t="s">
        <v>1440</v>
      </c>
      <c r="B263" s="200" t="s">
        <v>2862</v>
      </c>
      <c r="C263" s="194"/>
      <c r="D263" s="254">
        <v>441549.52</v>
      </c>
      <c r="E263" s="258"/>
      <c r="F263" s="268">
        <v>443583.85</v>
      </c>
    </row>
    <row r="264" spans="1:8" x14ac:dyDescent="0.2">
      <c r="A264" s="199" t="s">
        <v>1440</v>
      </c>
      <c r="B264" s="200" t="s">
        <v>2863</v>
      </c>
      <c r="C264" s="194"/>
      <c r="D264" s="254"/>
      <c r="E264" s="258"/>
      <c r="F264" s="257"/>
    </row>
    <row r="265" spans="1:8" x14ac:dyDescent="0.2">
      <c r="A265" s="199" t="s">
        <v>1440</v>
      </c>
      <c r="B265" s="200" t="s">
        <v>2864</v>
      </c>
      <c r="C265" s="194"/>
      <c r="D265" s="254"/>
      <c r="E265" s="258"/>
      <c r="F265" s="257"/>
    </row>
    <row r="266" spans="1:8" x14ac:dyDescent="0.2">
      <c r="A266" s="199" t="s">
        <v>1440</v>
      </c>
      <c r="B266" s="200" t="s">
        <v>2865</v>
      </c>
      <c r="C266" s="194"/>
      <c r="D266" s="254"/>
      <c r="E266" s="258"/>
      <c r="F266" s="257"/>
    </row>
    <row r="267" spans="1:8" x14ac:dyDescent="0.2">
      <c r="A267" s="199" t="s">
        <v>1436</v>
      </c>
      <c r="B267" s="200" t="s">
        <v>2866</v>
      </c>
      <c r="C267" s="194"/>
      <c r="D267" s="254"/>
      <c r="E267" s="258"/>
      <c r="F267" s="257"/>
    </row>
    <row r="268" spans="1:8" x14ac:dyDescent="0.2">
      <c r="A268" s="199" t="s">
        <v>1452</v>
      </c>
      <c r="B268" s="200" t="s">
        <v>2867</v>
      </c>
      <c r="C268" s="194"/>
      <c r="D268" s="254"/>
      <c r="E268" s="258"/>
      <c r="F268" s="257"/>
    </row>
    <row r="269" spans="1:8" x14ac:dyDescent="0.2">
      <c r="A269" s="199" t="s">
        <v>1454</v>
      </c>
      <c r="B269" s="200" t="s">
        <v>2868</v>
      </c>
      <c r="C269" s="194"/>
      <c r="D269" s="254"/>
      <c r="E269" s="258"/>
      <c r="F269" s="257"/>
    </row>
    <row r="270" spans="1:8" x14ac:dyDescent="0.2">
      <c r="A270" s="199" t="s">
        <v>1434</v>
      </c>
      <c r="B270" s="200" t="s">
        <v>2869</v>
      </c>
      <c r="C270" s="194"/>
      <c r="D270" s="254">
        <v>7225532.6100000003</v>
      </c>
      <c r="E270" s="258"/>
      <c r="F270" s="268">
        <v>7929660.4800000004</v>
      </c>
    </row>
    <row r="271" spans="1:8" x14ac:dyDescent="0.2">
      <c r="A271" s="199" t="s">
        <v>1434</v>
      </c>
      <c r="B271" s="200" t="s">
        <v>2870</v>
      </c>
      <c r="C271" s="194"/>
      <c r="D271" s="254">
        <v>83065.350000000006</v>
      </c>
      <c r="E271" s="258"/>
      <c r="F271" s="268">
        <v>61847.71</v>
      </c>
    </row>
    <row r="272" spans="1:8" x14ac:dyDescent="0.2">
      <c r="A272" s="199" t="s">
        <v>1434</v>
      </c>
      <c r="B272" s="200" t="s">
        <v>2871</v>
      </c>
      <c r="C272" s="194"/>
      <c r="D272" s="254">
        <v>678850.02</v>
      </c>
      <c r="E272" s="258"/>
      <c r="F272" s="268">
        <v>567422.5</v>
      </c>
    </row>
    <row r="273" spans="1:6" x14ac:dyDescent="0.2">
      <c r="A273" s="199" t="s">
        <v>1434</v>
      </c>
      <c r="B273" s="200" t="s">
        <v>2872</v>
      </c>
      <c r="C273" s="194"/>
      <c r="D273" s="254">
        <v>637329.06000000006</v>
      </c>
      <c r="E273" s="258"/>
      <c r="F273" s="268">
        <v>393495.52</v>
      </c>
    </row>
    <row r="274" spans="1:6" x14ac:dyDescent="0.2">
      <c r="A274" s="199" t="s">
        <v>1432</v>
      </c>
      <c r="B274" s="200" t="s">
        <v>2873</v>
      </c>
      <c r="C274" s="194"/>
      <c r="D274" s="254"/>
      <c r="E274" s="258"/>
      <c r="F274" s="268"/>
    </row>
    <row r="275" spans="1:6" ht="25.5" x14ac:dyDescent="0.2">
      <c r="A275" s="214" t="s">
        <v>1430</v>
      </c>
      <c r="B275" s="200" t="s">
        <v>2874</v>
      </c>
      <c r="C275" s="194"/>
      <c r="D275" s="254">
        <v>18545.38</v>
      </c>
      <c r="E275" s="258"/>
      <c r="F275" s="268">
        <v>28333.19</v>
      </c>
    </row>
    <row r="276" spans="1:6" x14ac:dyDescent="0.2">
      <c r="A276" s="214" t="s">
        <v>1430</v>
      </c>
      <c r="B276" s="200" t="s">
        <v>2875</v>
      </c>
      <c r="C276" s="194"/>
      <c r="D276" s="254">
        <v>206586.17</v>
      </c>
      <c r="E276" s="258"/>
      <c r="F276" s="268">
        <v>212178.92</v>
      </c>
    </row>
    <row r="277" spans="1:6" x14ac:dyDescent="0.2">
      <c r="A277" s="214" t="s">
        <v>1430</v>
      </c>
      <c r="B277" s="200" t="s">
        <v>2876</v>
      </c>
      <c r="C277" s="194"/>
      <c r="D277" s="254">
        <v>18089.210000000003</v>
      </c>
      <c r="E277" s="258"/>
      <c r="F277" s="268">
        <v>10087.23</v>
      </c>
    </row>
    <row r="278" spans="1:6" x14ac:dyDescent="0.2">
      <c r="A278" s="199" t="s">
        <v>1430</v>
      </c>
      <c r="B278" s="200" t="s">
        <v>2877</v>
      </c>
      <c r="C278" s="194"/>
      <c r="D278" s="254"/>
      <c r="E278" s="258"/>
      <c r="F278" s="268"/>
    </row>
    <row r="279" spans="1:6" x14ac:dyDescent="0.2">
      <c r="A279" s="199" t="s">
        <v>1430</v>
      </c>
      <c r="B279" s="200" t="s">
        <v>2878</v>
      </c>
      <c r="C279" s="194"/>
      <c r="D279" s="254"/>
      <c r="E279" s="258"/>
      <c r="F279" s="268"/>
    </row>
    <row r="280" spans="1:6" x14ac:dyDescent="0.2">
      <c r="A280" s="199" t="s">
        <v>1430</v>
      </c>
      <c r="B280" s="200" t="s">
        <v>2879</v>
      </c>
      <c r="C280" s="194"/>
      <c r="D280" s="254"/>
      <c r="E280" s="258"/>
      <c r="F280" s="268"/>
    </row>
    <row r="281" spans="1:6" x14ac:dyDescent="0.2">
      <c r="A281" s="199" t="s">
        <v>1430</v>
      </c>
      <c r="B281" s="200" t="s">
        <v>2880</v>
      </c>
      <c r="C281" s="194"/>
      <c r="D281" s="254"/>
      <c r="E281" s="258"/>
      <c r="F281" s="268"/>
    </row>
    <row r="282" spans="1:6" x14ac:dyDescent="0.2">
      <c r="A282" s="199" t="s">
        <v>1430</v>
      </c>
      <c r="B282" s="200" t="s">
        <v>2881</v>
      </c>
      <c r="C282" s="194"/>
      <c r="D282" s="254"/>
      <c r="E282" s="258"/>
      <c r="F282" s="268"/>
    </row>
    <row r="283" spans="1:6" x14ac:dyDescent="0.2">
      <c r="A283" s="214" t="s">
        <v>1430</v>
      </c>
      <c r="B283" s="200" t="s">
        <v>2882</v>
      </c>
      <c r="C283" s="194"/>
      <c r="D283" s="254">
        <v>1631862.74</v>
      </c>
      <c r="E283" s="258"/>
      <c r="F283" s="268">
        <v>1681669.24</v>
      </c>
    </row>
    <row r="284" spans="1:6" x14ac:dyDescent="0.2">
      <c r="A284" s="199" t="s">
        <v>1430</v>
      </c>
      <c r="B284" s="200" t="s">
        <v>2883</v>
      </c>
      <c r="C284" s="194"/>
      <c r="D284" s="254"/>
      <c r="E284" s="258"/>
      <c r="F284" s="268"/>
    </row>
    <row r="285" spans="1:6" x14ac:dyDescent="0.2">
      <c r="A285" s="214" t="s">
        <v>1430</v>
      </c>
      <c r="B285" s="200" t="s">
        <v>2884</v>
      </c>
      <c r="C285" s="194"/>
      <c r="D285" s="254">
        <v>14937.15</v>
      </c>
      <c r="E285" s="258"/>
      <c r="F285" s="268">
        <v>15334.39</v>
      </c>
    </row>
    <row r="286" spans="1:6" x14ac:dyDescent="0.2">
      <c r="A286" s="199" t="s">
        <v>1430</v>
      </c>
      <c r="B286" s="215" t="s">
        <v>2885</v>
      </c>
      <c r="C286" s="194"/>
      <c r="D286" s="254"/>
      <c r="E286" s="258"/>
      <c r="F286" s="257"/>
    </row>
    <row r="287" spans="1:6" x14ac:dyDescent="0.2">
      <c r="A287" s="199" t="s">
        <v>1424</v>
      </c>
      <c r="B287" s="215" t="s">
        <v>2886</v>
      </c>
      <c r="C287" s="194"/>
      <c r="D287" s="254"/>
      <c r="E287" s="258"/>
      <c r="F287" s="257"/>
    </row>
    <row r="288" spans="1:6" x14ac:dyDescent="0.2">
      <c r="A288" s="199" t="s">
        <v>1422</v>
      </c>
      <c r="B288" s="215" t="s">
        <v>2887</v>
      </c>
      <c r="C288" s="194"/>
      <c r="D288" s="254"/>
      <c r="E288" s="258"/>
      <c r="F288" s="257"/>
    </row>
    <row r="289" spans="1:6" x14ac:dyDescent="0.2">
      <c r="A289" s="199" t="s">
        <v>1418</v>
      </c>
      <c r="B289" s="215" t="s">
        <v>2888</v>
      </c>
      <c r="C289" s="194"/>
      <c r="D289" s="254"/>
      <c r="E289" s="258"/>
      <c r="F289" s="257"/>
    </row>
    <row r="290" spans="1:6" x14ac:dyDescent="0.2">
      <c r="A290" s="199" t="s">
        <v>1418</v>
      </c>
      <c r="B290" s="215" t="s">
        <v>2889</v>
      </c>
      <c r="C290" s="194"/>
      <c r="D290" s="254"/>
      <c r="E290" s="258"/>
      <c r="F290" s="257"/>
    </row>
    <row r="291" spans="1:6" x14ac:dyDescent="0.2">
      <c r="A291" s="199" t="s">
        <v>1418</v>
      </c>
      <c r="B291" s="215" t="s">
        <v>2890</v>
      </c>
      <c r="C291" s="194"/>
      <c r="D291" s="254"/>
      <c r="E291" s="258"/>
      <c r="F291" s="257"/>
    </row>
    <row r="292" spans="1:6" x14ac:dyDescent="0.2">
      <c r="A292" s="199" t="s">
        <v>1418</v>
      </c>
      <c r="B292" s="215" t="s">
        <v>2891</v>
      </c>
      <c r="C292" s="194"/>
      <c r="D292" s="254"/>
      <c r="E292" s="258"/>
      <c r="F292" s="257"/>
    </row>
    <row r="293" spans="1:6" x14ac:dyDescent="0.2">
      <c r="A293" s="199" t="s">
        <v>1418</v>
      </c>
      <c r="B293" s="215" t="s">
        <v>2892</v>
      </c>
      <c r="C293" s="194"/>
      <c r="D293" s="254"/>
      <c r="E293" s="258"/>
      <c r="F293" s="257"/>
    </row>
    <row r="294" spans="1:6" x14ac:dyDescent="0.2">
      <c r="A294" s="199" t="s">
        <v>1418</v>
      </c>
      <c r="B294" s="215" t="s">
        <v>2893</v>
      </c>
      <c r="C294" s="194"/>
      <c r="D294" s="254"/>
      <c r="E294" s="258"/>
      <c r="F294" s="257"/>
    </row>
    <row r="295" spans="1:6" x14ac:dyDescent="0.2">
      <c r="A295" s="199" t="s">
        <v>1418</v>
      </c>
      <c r="B295" s="215" t="s">
        <v>2894</v>
      </c>
      <c r="C295" s="194"/>
      <c r="D295" s="254"/>
      <c r="E295" s="258"/>
      <c r="F295" s="257"/>
    </row>
    <row r="296" spans="1:6" x14ac:dyDescent="0.2">
      <c r="A296" s="199" t="s">
        <v>1418</v>
      </c>
      <c r="B296" s="215" t="s">
        <v>2895</v>
      </c>
      <c r="C296" s="194"/>
      <c r="D296" s="254"/>
      <c r="E296" s="258"/>
      <c r="F296" s="257"/>
    </row>
    <row r="297" spans="1:6" x14ac:dyDescent="0.2">
      <c r="A297" s="199" t="s">
        <v>1418</v>
      </c>
      <c r="B297" s="215" t="s">
        <v>3244</v>
      </c>
      <c r="C297" s="194"/>
      <c r="D297" s="254">
        <v>32827.42</v>
      </c>
      <c r="E297" s="258"/>
      <c r="F297" s="257"/>
    </row>
    <row r="298" spans="1:6" x14ac:dyDescent="0.2">
      <c r="A298" s="199" t="s">
        <v>1416</v>
      </c>
      <c r="B298" s="215" t="s">
        <v>2896</v>
      </c>
      <c r="C298" s="194"/>
      <c r="D298" s="254"/>
      <c r="E298" s="258"/>
      <c r="F298" s="257"/>
    </row>
    <row r="299" spans="1:6" x14ac:dyDescent="0.2">
      <c r="A299" s="199" t="s">
        <v>1418</v>
      </c>
      <c r="B299" s="215" t="s">
        <v>2897</v>
      </c>
      <c r="C299" s="194"/>
      <c r="D299" s="254"/>
      <c r="E299" s="258"/>
      <c r="F299" s="257"/>
    </row>
    <row r="300" spans="1:6" x14ac:dyDescent="0.2">
      <c r="A300" s="199"/>
      <c r="C300" s="194">
        <f>SUM(C1:C299)</f>
        <v>282711176.9799999</v>
      </c>
      <c r="D300" s="194">
        <f>SUM(D1:D299)</f>
        <v>282711176.98030806</v>
      </c>
      <c r="E300" s="194"/>
      <c r="F300" s="254"/>
    </row>
    <row r="301" spans="1:6" x14ac:dyDescent="0.2">
      <c r="A301" s="199" t="s">
        <v>1069</v>
      </c>
      <c r="B301" s="206" t="s">
        <v>2898</v>
      </c>
      <c r="C301" s="194"/>
      <c r="D301" s="254"/>
      <c r="E301" s="258"/>
      <c r="F301" s="257"/>
    </row>
    <row r="302" spans="1:6" x14ac:dyDescent="0.2">
      <c r="A302" s="199" t="s">
        <v>1065</v>
      </c>
      <c r="B302" s="206" t="s">
        <v>2899</v>
      </c>
      <c r="C302" s="194"/>
      <c r="D302" s="254"/>
      <c r="E302" s="258"/>
      <c r="F302" s="257"/>
    </row>
    <row r="303" spans="1:6" x14ac:dyDescent="0.2">
      <c r="A303" s="199" t="s">
        <v>1067</v>
      </c>
      <c r="B303" s="200" t="s">
        <v>2900</v>
      </c>
      <c r="C303" s="194">
        <v>40712.53</v>
      </c>
      <c r="D303" s="254"/>
      <c r="E303" s="264">
        <v>39169.089999999997</v>
      </c>
      <c r="F303" s="257"/>
    </row>
    <row r="304" spans="1:6" x14ac:dyDescent="0.2">
      <c r="A304" s="208" t="s">
        <v>1063</v>
      </c>
      <c r="B304" s="216" t="s">
        <v>2901</v>
      </c>
      <c r="C304" s="194">
        <v>577912.74</v>
      </c>
      <c r="D304" s="254"/>
      <c r="E304" s="264">
        <v>357730.51</v>
      </c>
      <c r="F304" s="257"/>
    </row>
    <row r="305" spans="1:6" x14ac:dyDescent="0.2">
      <c r="A305" s="199" t="s">
        <v>1412</v>
      </c>
      <c r="B305" s="200" t="s">
        <v>2902</v>
      </c>
      <c r="C305" s="194"/>
      <c r="D305" s="254"/>
      <c r="E305" s="258"/>
      <c r="F305" s="257"/>
    </row>
    <row r="306" spans="1:6" x14ac:dyDescent="0.2">
      <c r="A306" s="199" t="s">
        <v>1408</v>
      </c>
      <c r="B306" s="200" t="s">
        <v>2903</v>
      </c>
      <c r="C306" s="194"/>
      <c r="D306" s="254"/>
      <c r="E306" s="258"/>
      <c r="F306" s="257"/>
    </row>
    <row r="307" spans="1:6" x14ac:dyDescent="0.2">
      <c r="A307" s="199" t="s">
        <v>1410</v>
      </c>
      <c r="B307" s="200" t="s">
        <v>2904</v>
      </c>
      <c r="C307" s="194"/>
      <c r="D307" s="254">
        <v>40712.53</v>
      </c>
      <c r="E307" s="258"/>
      <c r="F307" s="264">
        <v>39169.089999999997</v>
      </c>
    </row>
    <row r="308" spans="1:6" x14ac:dyDescent="0.2">
      <c r="A308" s="199" t="s">
        <v>1406</v>
      </c>
      <c r="B308" s="200" t="s">
        <v>2905</v>
      </c>
      <c r="C308" s="194"/>
      <c r="D308" s="254">
        <v>577912.74</v>
      </c>
      <c r="E308" s="258"/>
      <c r="F308" s="264">
        <v>357730.51</v>
      </c>
    </row>
  </sheetData>
  <conditionalFormatting sqref="C108 C80:C88 C101:C103 C99">
    <cfRule type="containsText" dxfId="1" priority="2" operator="containsText" text="somma.se">
      <formula>NOT(ISERROR(SEARCH("somma.se",C80)))</formula>
    </cfRule>
  </conditionalFormatting>
  <conditionalFormatting sqref="E108 E80:E88 E101:E103 E99">
    <cfRule type="containsText" dxfId="0" priority="1" operator="containsText" text="somma.se">
      <formula>NOT(ISERROR(SEARCH("somma.se",E80)))</formula>
    </cfRule>
  </conditionalFormatting>
  <dataValidations count="1">
    <dataValidation type="decimal" operator="greaterThan" allowBlank="1" showInputMessage="1" showErrorMessage="1" sqref="D2:D191 C71:C103 C2:C69 C106:C308 D300:F300 E134 D301:D308 D193:D202 D204:D299">
      <formula1>-99999999999999900000</formula1>
    </dataValidation>
  </dataValidations>
  <pageMargins left="0.23622047244094491" right="0.23622047244094491" top="0.74803149606299213" bottom="0.74803149606299213" header="0.31496062992125984" footer="0.31496062992125984"/>
  <pageSetup paperSize="9" orientation="landscape" r:id="rId1"/>
  <headerFooter>
    <oddFooter>&amp;LUOC GREF &amp;C&amp;P&amp;RSP consuntivo 2015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N112"/>
  <sheetViews>
    <sheetView showGridLines="0" topLeftCell="B97" workbookViewId="0">
      <selection activeCell="F69" sqref="F69"/>
    </sheetView>
  </sheetViews>
  <sheetFormatPr defaultRowHeight="12.75" x14ac:dyDescent="0.2"/>
  <cols>
    <col min="1" max="1" width="13" customWidth="1"/>
    <col min="3" max="3" width="7.28515625" customWidth="1"/>
    <col min="5" max="5" width="41.42578125" customWidth="1"/>
    <col min="6" max="6" width="17" style="125" customWidth="1"/>
    <col min="7" max="7" width="19" style="125" customWidth="1"/>
    <col min="8" max="8" width="0.140625" customWidth="1"/>
    <col min="9" max="9" width="17" style="125" customWidth="1"/>
    <col min="10" max="10" width="12.85546875" customWidth="1"/>
    <col min="11" max="11" width="24.5703125" customWidth="1"/>
    <col min="12" max="12" width="15" bestFit="1" customWidth="1"/>
    <col min="13" max="13" width="16" customWidth="1"/>
    <col min="14" max="14" width="17" customWidth="1"/>
  </cols>
  <sheetData>
    <row r="1" spans="1:14" s="3" customFormat="1" ht="21.75" customHeight="1" x14ac:dyDescent="0.2">
      <c r="A1" s="92" t="str">
        <f>[1]Modello_CE!A12</f>
        <v>Tipo Modello</v>
      </c>
      <c r="B1" s="93" t="s">
        <v>221</v>
      </c>
      <c r="C1" s="94" t="str">
        <f>[1]Modello_CE!C12</f>
        <v>Consuntivo</v>
      </c>
      <c r="D1" s="16"/>
      <c r="E1" s="16"/>
      <c r="F1" s="17"/>
      <c r="G1" s="17"/>
      <c r="I1" s="17"/>
    </row>
    <row r="2" spans="1:14" s="3" customFormat="1" ht="21.75" customHeight="1" x14ac:dyDescent="0.2">
      <c r="A2" s="95" t="str">
        <f>[1]Modello_CE!A13</f>
        <v>Anno</v>
      </c>
      <c r="B2" s="13">
        <v>2015</v>
      </c>
      <c r="C2" s="96"/>
      <c r="D2" s="16"/>
      <c r="E2" s="16"/>
      <c r="F2" s="17"/>
      <c r="G2" s="17"/>
      <c r="I2" s="17"/>
    </row>
    <row r="3" spans="1:14" s="3" customFormat="1" ht="21.75" customHeight="1" thickBot="1" x14ac:dyDescent="0.25">
      <c r="A3" s="97" t="str">
        <f>[1]Modello_CE!A14</f>
        <v>Azienda</v>
      </c>
      <c r="B3" s="98">
        <v>912</v>
      </c>
      <c r="C3" s="107" t="str">
        <f>IF(B3="","",INDEX(Dati!$B$1:$B$12,MATCH(B3,Dati!$A$1:$A$12,0),))</f>
        <v>A.O. DI COSENZA</v>
      </c>
      <c r="D3" s="12"/>
      <c r="E3" s="11"/>
      <c r="F3" s="15"/>
      <c r="G3" s="15"/>
      <c r="I3" s="15"/>
    </row>
    <row r="5" spans="1:14" ht="23.25" customHeight="1" thickBot="1" x14ac:dyDescent="0.25">
      <c r="C5" s="21" t="s">
        <v>120</v>
      </c>
      <c r="D5" s="21" t="s">
        <v>121</v>
      </c>
      <c r="E5" s="283" t="s">
        <v>3249</v>
      </c>
      <c r="F5" s="283"/>
      <c r="G5" s="283" t="s">
        <v>3248</v>
      </c>
      <c r="H5" s="283"/>
      <c r="I5" s="251" t="s">
        <v>3241</v>
      </c>
    </row>
    <row r="6" spans="1:14" x14ac:dyDescent="0.2">
      <c r="C6" s="160"/>
      <c r="D6" s="132" t="s">
        <v>1618</v>
      </c>
      <c r="E6" s="132" t="s">
        <v>1617</v>
      </c>
      <c r="F6" s="131">
        <f>F7+F8+F17+F18+F24+F28+F29</f>
        <v>134818436.92030796</v>
      </c>
      <c r="G6" s="131">
        <f>G7+G8+G17+G18+G24+G28+G29</f>
        <v>128584293.87000003</v>
      </c>
      <c r="H6" s="125">
        <f>F6-G6</f>
        <v>6234143.0503079295</v>
      </c>
      <c r="I6" s="250">
        <v>62867537.210000001</v>
      </c>
      <c r="K6" s="125"/>
    </row>
    <row r="7" spans="1:14" x14ac:dyDescent="0.2">
      <c r="C7" s="80"/>
      <c r="D7" s="130" t="s">
        <v>1616</v>
      </c>
      <c r="E7" s="130" t="s">
        <v>1615</v>
      </c>
      <c r="F7" s="129">
        <f>'bilancio di verifica SP'!D191</f>
        <v>3715163.86</v>
      </c>
      <c r="G7" s="129">
        <v>3715163.86</v>
      </c>
      <c r="I7" s="129">
        <v>3715163.86</v>
      </c>
      <c r="K7" s="125">
        <f>'Modello SP Attivo'!F6+'Modello SP Attivo'!F84+'Modello SP Attivo'!F165+'Modello SP Attivo'!F172</f>
        <v>214243308.43000001</v>
      </c>
    </row>
    <row r="8" spans="1:14" x14ac:dyDescent="0.2">
      <c r="C8" s="80"/>
      <c r="D8" s="130" t="s">
        <v>1614</v>
      </c>
      <c r="E8" s="130" t="s">
        <v>1613</v>
      </c>
      <c r="F8" s="138">
        <f>F9+F10+SUM(F14:F16)</f>
        <v>61958583.650000006</v>
      </c>
      <c r="G8" s="138">
        <f>G9+G10+SUM(G14:G16)</f>
        <v>63811739.109999999</v>
      </c>
      <c r="I8" s="138">
        <f>I9+I10+SUM(I14:I16)</f>
        <v>29283998.629999999</v>
      </c>
      <c r="K8" s="125">
        <f>F6+F30+F61+F101+F108</f>
        <v>214243308.43030798</v>
      </c>
      <c r="L8" s="238" t="s">
        <v>3245</v>
      </c>
      <c r="M8" s="125"/>
      <c r="N8" s="125"/>
    </row>
    <row r="9" spans="1:14" ht="25.5" x14ac:dyDescent="0.2">
      <c r="C9" s="80"/>
      <c r="D9" s="137" t="s">
        <v>1612</v>
      </c>
      <c r="E9" s="137" t="s">
        <v>1611</v>
      </c>
      <c r="F9" s="136"/>
      <c r="G9" s="136"/>
      <c r="I9" s="136"/>
      <c r="L9" s="125"/>
      <c r="M9" s="125"/>
      <c r="N9" s="125"/>
    </row>
    <row r="10" spans="1:14" ht="25.5" x14ac:dyDescent="0.2">
      <c r="C10" s="80"/>
      <c r="D10" s="137" t="s">
        <v>1610</v>
      </c>
      <c r="E10" s="137" t="s">
        <v>1609</v>
      </c>
      <c r="F10" s="144">
        <f>SUM(F11:F13)</f>
        <v>59579966.810000002</v>
      </c>
      <c r="G10" s="144">
        <f>SUM(G11:G13)</f>
        <v>62385037.280000001</v>
      </c>
      <c r="I10" s="144">
        <f>SUM(I11:I13)</f>
        <v>29216005.890000001</v>
      </c>
      <c r="J10" s="125"/>
      <c r="K10" s="125"/>
      <c r="L10" s="125"/>
    </row>
    <row r="11" spans="1:14" ht="25.5" x14ac:dyDescent="0.2">
      <c r="C11" s="80"/>
      <c r="D11" s="143" t="s">
        <v>1608</v>
      </c>
      <c r="E11" s="143" t="s">
        <v>1607</v>
      </c>
      <c r="F11" s="142">
        <f>'bilancio di verifica SP'!D183</f>
        <v>59579966.810000002</v>
      </c>
      <c r="G11" s="142">
        <v>62385037.280000001</v>
      </c>
      <c r="I11" s="142">
        <v>29216005.890000001</v>
      </c>
      <c r="J11" s="125"/>
      <c r="K11" s="125"/>
      <c r="L11" s="125"/>
    </row>
    <row r="12" spans="1:14" ht="25.5" x14ac:dyDescent="0.2">
      <c r="C12" s="80"/>
      <c r="D12" s="143" t="s">
        <v>1606</v>
      </c>
      <c r="E12" s="143" t="s">
        <v>1605</v>
      </c>
      <c r="F12" s="142"/>
      <c r="G12" s="142"/>
      <c r="I12" s="142"/>
      <c r="K12" s="125"/>
      <c r="L12" s="218"/>
    </row>
    <row r="13" spans="1:14" ht="25.5" x14ac:dyDescent="0.2">
      <c r="C13" s="80"/>
      <c r="D13" s="143" t="s">
        <v>1604</v>
      </c>
      <c r="E13" s="143" t="s">
        <v>1603</v>
      </c>
      <c r="F13" s="142"/>
      <c r="G13" s="142"/>
      <c r="I13" s="142"/>
      <c r="L13" s="125"/>
    </row>
    <row r="14" spans="1:14" ht="25.5" x14ac:dyDescent="0.2">
      <c r="C14" s="80"/>
      <c r="D14" s="137" t="s">
        <v>1602</v>
      </c>
      <c r="E14" s="137" t="s">
        <v>1601</v>
      </c>
      <c r="F14" s="136"/>
      <c r="G14" s="136"/>
      <c r="I14" s="136"/>
    </row>
    <row r="15" spans="1:14" ht="25.5" x14ac:dyDescent="0.2">
      <c r="C15" s="80"/>
      <c r="D15" s="137" t="s">
        <v>1600</v>
      </c>
      <c r="E15" s="137" t="s">
        <v>1599</v>
      </c>
      <c r="F15" s="136"/>
      <c r="G15" s="136"/>
      <c r="I15" s="136"/>
    </row>
    <row r="16" spans="1:14" ht="38.25" x14ac:dyDescent="0.2">
      <c r="C16" s="80"/>
      <c r="D16" s="137" t="s">
        <v>1598</v>
      </c>
      <c r="E16" s="137" t="s">
        <v>1597</v>
      </c>
      <c r="F16" s="136">
        <f>'bilancio di verifica SP'!D179</f>
        <v>2378616.84</v>
      </c>
      <c r="G16" s="136">
        <v>1426701.83</v>
      </c>
      <c r="H16" s="125">
        <f>F16-G16</f>
        <v>951915.00999999978</v>
      </c>
      <c r="I16" s="136">
        <v>67992.740000000005</v>
      </c>
    </row>
    <row r="17" spans="3:9" ht="25.5" x14ac:dyDescent="0.2">
      <c r="C17" s="80"/>
      <c r="D17" s="130" t="s">
        <v>1596</v>
      </c>
      <c r="E17" s="130" t="s">
        <v>1595</v>
      </c>
      <c r="F17" s="129"/>
      <c r="G17" s="129"/>
      <c r="I17" s="129"/>
    </row>
    <row r="18" spans="3:9" x14ac:dyDescent="0.2">
      <c r="C18" s="65"/>
      <c r="D18" s="130" t="s">
        <v>1594</v>
      </c>
      <c r="E18" s="130" t="s">
        <v>1593</v>
      </c>
      <c r="F18" s="138">
        <f>SUM(F19:F23)</f>
        <v>71156991.310000002</v>
      </c>
      <c r="G18" s="138">
        <f>SUM(G19:G23)</f>
        <v>71156991.310000002</v>
      </c>
      <c r="I18" s="138">
        <f>SUM(I19:I23)</f>
        <v>71156991.310000002</v>
      </c>
    </row>
    <row r="19" spans="3:9" x14ac:dyDescent="0.2">
      <c r="C19" s="65"/>
      <c r="D19" s="137" t="s">
        <v>1592</v>
      </c>
      <c r="E19" s="137" t="s">
        <v>1591</v>
      </c>
      <c r="F19" s="136">
        <f>'bilancio di verifica SP'!D195</f>
        <v>71156991.310000002</v>
      </c>
      <c r="G19" s="136">
        <v>71156991.310000002</v>
      </c>
      <c r="I19" s="136">
        <v>71156991.310000002</v>
      </c>
    </row>
    <row r="20" spans="3:9" ht="25.5" x14ac:dyDescent="0.2">
      <c r="C20" s="65"/>
      <c r="D20" s="137" t="s">
        <v>1590</v>
      </c>
      <c r="E20" s="137" t="s">
        <v>1589</v>
      </c>
      <c r="F20" s="136"/>
      <c r="G20" s="136"/>
      <c r="I20" s="136"/>
    </row>
    <row r="21" spans="3:9" x14ac:dyDescent="0.2">
      <c r="C21" s="65"/>
      <c r="D21" s="137" t="s">
        <v>1588</v>
      </c>
      <c r="E21" s="137" t="s">
        <v>1587</v>
      </c>
      <c r="F21" s="136"/>
      <c r="G21" s="136"/>
      <c r="I21" s="136"/>
    </row>
    <row r="22" spans="3:9" ht="25.5" x14ac:dyDescent="0.2">
      <c r="C22" s="65"/>
      <c r="D22" s="137" t="s">
        <v>1586</v>
      </c>
      <c r="E22" s="137" t="s">
        <v>1585</v>
      </c>
      <c r="F22" s="136"/>
      <c r="G22" s="136"/>
      <c r="I22" s="136"/>
    </row>
    <row r="23" spans="3:9" x14ac:dyDescent="0.2">
      <c r="C23" s="65"/>
      <c r="D23" s="137" t="s">
        <v>1584</v>
      </c>
      <c r="E23" s="137" t="s">
        <v>1583</v>
      </c>
      <c r="F23" s="136"/>
      <c r="G23" s="136"/>
      <c r="I23" s="136"/>
    </row>
    <row r="24" spans="3:9" x14ac:dyDescent="0.2">
      <c r="C24" s="80"/>
      <c r="D24" s="130" t="s">
        <v>1582</v>
      </c>
      <c r="E24" s="130" t="s">
        <v>1581</v>
      </c>
      <c r="F24" s="138">
        <f>SUM(F25:F27)</f>
        <v>248211994.75</v>
      </c>
      <c r="G24" s="138">
        <f>SUM(G25:G27)</f>
        <v>240149391</v>
      </c>
      <c r="I24" s="138">
        <f>SUM(I25:I27)</f>
        <v>204994421.95999998</v>
      </c>
    </row>
    <row r="25" spans="3:9" ht="25.5" x14ac:dyDescent="0.2">
      <c r="C25" s="65"/>
      <c r="D25" s="137" t="s">
        <v>1580</v>
      </c>
      <c r="E25" s="137" t="s">
        <v>1579</v>
      </c>
      <c r="F25" s="136">
        <f>'bilancio di verifica SP'!D192-55063476.62</f>
        <v>119209519.63999999</v>
      </c>
      <c r="G25" s="136">
        <v>119209519.64</v>
      </c>
      <c r="H25" s="125">
        <f>F25-G25</f>
        <v>0</v>
      </c>
      <c r="I25" s="136">
        <v>139357109.13999999</v>
      </c>
    </row>
    <row r="26" spans="3:9" ht="38.25" x14ac:dyDescent="0.2">
      <c r="C26" s="65"/>
      <c r="D26" s="137" t="s">
        <v>1578</v>
      </c>
      <c r="E26" s="137" t="s">
        <v>1577</v>
      </c>
      <c r="F26" s="136"/>
      <c r="G26" s="136"/>
      <c r="I26" s="136"/>
    </row>
    <row r="27" spans="3:9" x14ac:dyDescent="0.2">
      <c r="C27" s="65"/>
      <c r="D27" s="137" t="s">
        <v>1576</v>
      </c>
      <c r="E27" s="137" t="s">
        <v>1575</v>
      </c>
      <c r="F27" s="136">
        <f>'bilancio di verifica SP'!D188+'bilancio di verifica SP'!D194+55063476.62</f>
        <v>129002475.11000001</v>
      </c>
      <c r="G27" s="136">
        <v>120939871.36</v>
      </c>
      <c r="H27" s="125">
        <f>F27-G27</f>
        <v>8062603.7500000149</v>
      </c>
      <c r="I27" s="136">
        <v>65637312.82</v>
      </c>
    </row>
    <row r="28" spans="3:9" ht="25.5" x14ac:dyDescent="0.2">
      <c r="C28" s="65"/>
      <c r="D28" s="130" t="s">
        <v>1574</v>
      </c>
      <c r="E28" s="130" t="s">
        <v>1573</v>
      </c>
      <c r="F28" s="129">
        <f>'bilancio di verifica SP'!D202</f>
        <v>-250248991.41</v>
      </c>
      <c r="G28" s="129">
        <v>-241755055.25</v>
      </c>
      <c r="I28" s="129">
        <v>-246283038.55000001</v>
      </c>
    </row>
    <row r="29" spans="3:9" ht="13.5" thickBot="1" x14ac:dyDescent="0.25">
      <c r="C29" s="128"/>
      <c r="D29" s="127" t="s">
        <v>1572</v>
      </c>
      <c r="E29" s="127" t="s">
        <v>1571</v>
      </c>
      <c r="F29" s="129">
        <f>'bilancio di verifica SP'!D203</f>
        <v>24694.76030797977</v>
      </c>
      <c r="G29" s="129">
        <v>-8493936.1599999368</v>
      </c>
      <c r="I29" s="129">
        <v>0</v>
      </c>
    </row>
    <row r="30" spans="3:9" x14ac:dyDescent="0.2">
      <c r="C30" s="139"/>
      <c r="D30" s="132" t="s">
        <v>1570</v>
      </c>
      <c r="E30" s="132" t="s">
        <v>1569</v>
      </c>
      <c r="F30" s="131">
        <f>F31+F32+F38+F46+F51</f>
        <v>7816002.5500000007</v>
      </c>
      <c r="G30" s="131">
        <f>G31+G32+G38+G46+G51</f>
        <v>14341958</v>
      </c>
      <c r="I30" s="131">
        <v>4325000</v>
      </c>
    </row>
    <row r="31" spans="3:9" ht="25.5" x14ac:dyDescent="0.2">
      <c r="C31" s="65"/>
      <c r="D31" s="130" t="s">
        <v>1568</v>
      </c>
      <c r="E31" s="130" t="s">
        <v>1567</v>
      </c>
      <c r="F31" s="129">
        <f>'bilancio di verifica SP'!D204</f>
        <v>30780.33</v>
      </c>
      <c r="G31" s="129">
        <v>51590.1</v>
      </c>
      <c r="I31" s="129">
        <v>25000</v>
      </c>
    </row>
    <row r="32" spans="3:9" x14ac:dyDescent="0.2">
      <c r="C32" s="65"/>
      <c r="D32" s="130" t="s">
        <v>1566</v>
      </c>
      <c r="E32" s="130" t="s">
        <v>1565</v>
      </c>
      <c r="F32" s="138">
        <f>SUM(F33:F37)</f>
        <v>4786014.72</v>
      </c>
      <c r="G32" s="138">
        <v>5781916.6100000003</v>
      </c>
      <c r="I32" s="138">
        <f>SUM(I33:I37)</f>
        <v>4300000</v>
      </c>
    </row>
    <row r="33" spans="3:9" ht="25.5" x14ac:dyDescent="0.2">
      <c r="C33" s="65"/>
      <c r="D33" s="137" t="s">
        <v>1564</v>
      </c>
      <c r="E33" s="137" t="s">
        <v>1563</v>
      </c>
      <c r="F33" s="136">
        <f>'bilancio di verifica SP'!D205</f>
        <v>2276527.33</v>
      </c>
      <c r="G33" s="136">
        <v>3168971.47</v>
      </c>
      <c r="I33" s="136">
        <v>2000000</v>
      </c>
    </row>
    <row r="34" spans="3:9" ht="25.5" x14ac:dyDescent="0.2">
      <c r="C34" s="65"/>
      <c r="D34" s="137" t="s">
        <v>1562</v>
      </c>
      <c r="E34" s="137" t="s">
        <v>1561</v>
      </c>
      <c r="F34" s="136">
        <f>'bilancio di verifica SP'!D206</f>
        <v>673055.09</v>
      </c>
      <c r="G34" s="136">
        <v>1231513.99</v>
      </c>
      <c r="I34" s="136">
        <v>500000</v>
      </c>
    </row>
    <row r="35" spans="3:9" ht="38.25" x14ac:dyDescent="0.2">
      <c r="C35" s="65"/>
      <c r="D35" s="137" t="s">
        <v>1560</v>
      </c>
      <c r="E35" s="137" t="s">
        <v>1559</v>
      </c>
      <c r="F35" s="136"/>
      <c r="G35" s="136"/>
      <c r="I35" s="136"/>
    </row>
    <row r="36" spans="3:9" ht="25.5" x14ac:dyDescent="0.2">
      <c r="C36" s="65"/>
      <c r="D36" s="137" t="s">
        <v>1558</v>
      </c>
      <c r="E36" s="137" t="s">
        <v>1557</v>
      </c>
      <c r="F36" s="136">
        <f>'bilancio di verifica SP'!D210</f>
        <v>1036432.3</v>
      </c>
      <c r="G36" s="136">
        <v>1031431.15</v>
      </c>
      <c r="I36" s="136">
        <v>1000000</v>
      </c>
    </row>
    <row r="37" spans="3:9" x14ac:dyDescent="0.2">
      <c r="C37" s="65"/>
      <c r="D37" s="137" t="s">
        <v>1556</v>
      </c>
      <c r="E37" s="137" t="s">
        <v>1555</v>
      </c>
      <c r="F37" s="136">
        <f>'bilancio di verifica SP'!D207</f>
        <v>800000</v>
      </c>
      <c r="G37" s="136">
        <v>350000</v>
      </c>
      <c r="I37" s="136">
        <v>800000</v>
      </c>
    </row>
    <row r="38" spans="3:9" x14ac:dyDescent="0.2">
      <c r="C38" s="65"/>
      <c r="D38" s="130" t="s">
        <v>1554</v>
      </c>
      <c r="E38" s="130" t="s">
        <v>1553</v>
      </c>
      <c r="F38" s="138">
        <f>SUM(F39:F45)</f>
        <v>0</v>
      </c>
      <c r="G38" s="138">
        <v>0</v>
      </c>
      <c r="I38" s="138">
        <f>SUM(I39:I45)</f>
        <v>0</v>
      </c>
    </row>
    <row r="39" spans="3:9" x14ac:dyDescent="0.2">
      <c r="C39" s="65"/>
      <c r="D39" s="137" t="s">
        <v>1552</v>
      </c>
      <c r="E39" s="137" t="s">
        <v>1551</v>
      </c>
      <c r="F39" s="136"/>
      <c r="G39" s="136"/>
      <c r="I39" s="136"/>
    </row>
    <row r="40" spans="3:9" x14ac:dyDescent="0.2">
      <c r="C40" s="65"/>
      <c r="D40" s="137" t="s">
        <v>1550</v>
      </c>
      <c r="E40" s="137" t="s">
        <v>1549</v>
      </c>
      <c r="F40" s="136"/>
      <c r="G40" s="136"/>
      <c r="I40" s="136"/>
    </row>
    <row r="41" spans="3:9" ht="25.5" x14ac:dyDescent="0.2">
      <c r="C41" s="65"/>
      <c r="D41" s="137" t="s">
        <v>1548</v>
      </c>
      <c r="E41" s="137" t="s">
        <v>1547</v>
      </c>
      <c r="F41" s="136"/>
      <c r="G41" s="136"/>
      <c r="I41" s="136"/>
    </row>
    <row r="42" spans="3:9" ht="25.5" x14ac:dyDescent="0.2">
      <c r="C42" s="65"/>
      <c r="D42" s="137" t="s">
        <v>1546</v>
      </c>
      <c r="E42" s="137" t="s">
        <v>1545</v>
      </c>
      <c r="F42" s="136"/>
      <c r="G42" s="136"/>
      <c r="I42" s="136"/>
    </row>
    <row r="43" spans="3:9" ht="25.5" x14ac:dyDescent="0.2">
      <c r="C43" s="65"/>
      <c r="D43" s="137" t="s">
        <v>1544</v>
      </c>
      <c r="E43" s="137" t="s">
        <v>1543</v>
      </c>
      <c r="F43" s="136"/>
      <c r="G43" s="136"/>
      <c r="I43" s="136"/>
    </row>
    <row r="44" spans="3:9" ht="25.5" x14ac:dyDescent="0.2">
      <c r="C44" s="65"/>
      <c r="D44" s="137" t="s">
        <v>1542</v>
      </c>
      <c r="E44" s="137" t="s">
        <v>1541</v>
      </c>
      <c r="F44" s="136"/>
      <c r="G44" s="136"/>
      <c r="I44" s="136"/>
    </row>
    <row r="45" spans="3:9" ht="25.5" x14ac:dyDescent="0.2">
      <c r="C45" s="65"/>
      <c r="D45" s="137" t="s">
        <v>1540</v>
      </c>
      <c r="E45" s="137" t="s">
        <v>1539</v>
      </c>
      <c r="F45" s="136"/>
      <c r="G45" s="136"/>
      <c r="I45" s="136"/>
    </row>
    <row r="46" spans="3:9" x14ac:dyDescent="0.2">
      <c r="C46" s="65"/>
      <c r="D46" s="130" t="s">
        <v>1538</v>
      </c>
      <c r="E46" s="130" t="s">
        <v>1537</v>
      </c>
      <c r="F46" s="138">
        <f>SUM(F47:F50)</f>
        <v>1082190.69</v>
      </c>
      <c r="G46" s="138">
        <f>SUM(G47:G50)</f>
        <v>8318571.29</v>
      </c>
      <c r="I46" s="138">
        <f>SUM(I47:I50)</f>
        <v>0</v>
      </c>
    </row>
    <row r="47" spans="3:9" ht="38.25" x14ac:dyDescent="0.2">
      <c r="C47" s="65"/>
      <c r="D47" s="137" t="s">
        <v>1536</v>
      </c>
      <c r="E47" s="137" t="s">
        <v>1535</v>
      </c>
      <c r="F47" s="136">
        <f>'bilancio di verifica SP'!D209</f>
        <v>737632.02</v>
      </c>
      <c r="G47" s="136">
        <v>7974012.6200000001</v>
      </c>
      <c r="I47" s="136"/>
    </row>
    <row r="48" spans="3:9" ht="38.25" x14ac:dyDescent="0.2">
      <c r="C48" s="65"/>
      <c r="D48" s="137" t="s">
        <v>1534</v>
      </c>
      <c r="E48" s="137" t="s">
        <v>1533</v>
      </c>
      <c r="F48" s="136">
        <f>'bilancio di verifica SP'!D213</f>
        <v>344558.67</v>
      </c>
      <c r="G48" s="136">
        <v>344558.67</v>
      </c>
      <c r="I48" s="136"/>
    </row>
    <row r="49" spans="3:9" ht="25.5" x14ac:dyDescent="0.2">
      <c r="C49" s="65"/>
      <c r="D49" s="137" t="s">
        <v>1532</v>
      </c>
      <c r="E49" s="137" t="s">
        <v>1531</v>
      </c>
      <c r="F49" s="136"/>
      <c r="G49" s="136"/>
      <c r="I49" s="136"/>
    </row>
    <row r="50" spans="3:9" ht="25.5" x14ac:dyDescent="0.2">
      <c r="C50" s="65"/>
      <c r="D50" s="137" t="s">
        <v>1530</v>
      </c>
      <c r="E50" s="137" t="s">
        <v>1529</v>
      </c>
      <c r="F50" s="136"/>
      <c r="G50" s="136"/>
      <c r="I50" s="136"/>
    </row>
    <row r="51" spans="3:9" x14ac:dyDescent="0.2">
      <c r="C51" s="65"/>
      <c r="D51" s="130" t="s">
        <v>1528</v>
      </c>
      <c r="E51" s="130" t="s">
        <v>1527</v>
      </c>
      <c r="F51" s="138">
        <f>F52+F53+F57</f>
        <v>1917016.81</v>
      </c>
      <c r="G51" s="138">
        <v>189880</v>
      </c>
      <c r="I51" s="138">
        <f>I52+I53+I57</f>
        <v>0</v>
      </c>
    </row>
    <row r="52" spans="3:9" x14ac:dyDescent="0.2">
      <c r="C52" s="65"/>
      <c r="D52" s="137" t="s">
        <v>1526</v>
      </c>
      <c r="E52" s="137" t="s">
        <v>1525</v>
      </c>
      <c r="F52" s="136"/>
      <c r="G52" s="136"/>
      <c r="I52" s="136"/>
    </row>
    <row r="53" spans="3:9" x14ac:dyDescent="0.2">
      <c r="C53" s="65"/>
      <c r="D53" s="137" t="s">
        <v>1524</v>
      </c>
      <c r="E53" s="137" t="s">
        <v>1523</v>
      </c>
      <c r="F53" s="144">
        <f>SUM(F54:F56)</f>
        <v>0</v>
      </c>
      <c r="G53" s="144">
        <v>0</v>
      </c>
      <c r="I53" s="144">
        <f>SUM(I54:I56)</f>
        <v>0</v>
      </c>
    </row>
    <row r="54" spans="3:9" ht="25.5" x14ac:dyDescent="0.2">
      <c r="C54" s="65"/>
      <c r="D54" s="143" t="s">
        <v>1522</v>
      </c>
      <c r="E54" s="143" t="s">
        <v>1521</v>
      </c>
      <c r="F54" s="142"/>
      <c r="G54" s="142"/>
      <c r="I54" s="142"/>
    </row>
    <row r="55" spans="3:9" ht="25.5" x14ac:dyDescent="0.2">
      <c r="C55" s="65"/>
      <c r="D55" s="143" t="s">
        <v>1520</v>
      </c>
      <c r="E55" s="143" t="s">
        <v>1519</v>
      </c>
      <c r="F55" s="142"/>
      <c r="G55" s="142"/>
      <c r="I55" s="142"/>
    </row>
    <row r="56" spans="3:9" ht="25.5" x14ac:dyDescent="0.2">
      <c r="C56" s="65"/>
      <c r="D56" s="143" t="s">
        <v>1518</v>
      </c>
      <c r="E56" s="143" t="s">
        <v>1517</v>
      </c>
      <c r="F56" s="142"/>
      <c r="G56" s="142"/>
      <c r="I56" s="142"/>
    </row>
    <row r="57" spans="3:9" ht="13.5" thickBot="1" x14ac:dyDescent="0.25">
      <c r="C57" s="128"/>
      <c r="D57" s="135" t="s">
        <v>1516</v>
      </c>
      <c r="E57" s="135" t="s">
        <v>1515</v>
      </c>
      <c r="F57" s="134">
        <f>'bilancio di verifica SP'!D212</f>
        <v>1917016.81</v>
      </c>
      <c r="G57" s="134">
        <v>189880</v>
      </c>
      <c r="I57" s="134"/>
    </row>
    <row r="58" spans="3:9" x14ac:dyDescent="0.2">
      <c r="C58" s="139"/>
      <c r="D58" s="132" t="s">
        <v>1514</v>
      </c>
      <c r="E58" s="132" t="s">
        <v>1513</v>
      </c>
      <c r="F58" s="131">
        <f>SUM(F59:F60)</f>
        <v>0</v>
      </c>
      <c r="G58" s="131">
        <v>0</v>
      </c>
      <c r="I58" s="131">
        <f>SUM(I59:I60)</f>
        <v>0</v>
      </c>
    </row>
    <row r="59" spans="3:9" ht="25.5" x14ac:dyDescent="0.2">
      <c r="C59" s="65"/>
      <c r="D59" s="130" t="s">
        <v>1512</v>
      </c>
      <c r="E59" s="130" t="s">
        <v>1511</v>
      </c>
      <c r="F59" s="129"/>
      <c r="G59" s="129"/>
      <c r="I59" s="129"/>
    </row>
    <row r="60" spans="3:9" ht="26.25" thickBot="1" x14ac:dyDescent="0.25">
      <c r="C60" s="128"/>
      <c r="D60" s="127" t="s">
        <v>1510</v>
      </c>
      <c r="E60" s="127" t="s">
        <v>1509</v>
      </c>
      <c r="F60" s="126"/>
      <c r="G60" s="126"/>
      <c r="I60" s="126"/>
    </row>
    <row r="61" spans="3:9" x14ac:dyDescent="0.2">
      <c r="C61" s="139"/>
      <c r="D61" s="132" t="s">
        <v>1508</v>
      </c>
      <c r="E61" s="132" t="s">
        <v>1507</v>
      </c>
      <c r="F61" s="131">
        <f>F62+F63+F69+F75+F76+F86+F90+F93+F94+F95+F96</f>
        <v>70957416.269999996</v>
      </c>
      <c r="G61" s="131">
        <v>85156403.449999988</v>
      </c>
      <c r="I61" s="131">
        <f>I62+I63+I69+I75+I76+I86+I90+I93+I94+I95+I96</f>
        <v>78761730.349999994</v>
      </c>
    </row>
    <row r="62" spans="3:9" x14ac:dyDescent="0.2">
      <c r="C62" s="65"/>
      <c r="D62" s="130" t="s">
        <v>1506</v>
      </c>
      <c r="E62" s="130" t="s">
        <v>1505</v>
      </c>
      <c r="F62" s="129"/>
      <c r="G62" s="129"/>
      <c r="I62" s="129"/>
    </row>
    <row r="63" spans="3:9" x14ac:dyDescent="0.2">
      <c r="C63" s="65"/>
      <c r="D63" s="130" t="s">
        <v>1504</v>
      </c>
      <c r="E63" s="130" t="s">
        <v>1503</v>
      </c>
      <c r="F63" s="138">
        <f>SUM(F64:F68)</f>
        <v>0</v>
      </c>
      <c r="G63" s="138">
        <v>0</v>
      </c>
      <c r="I63" s="138">
        <f>SUM(I64:I68)</f>
        <v>0</v>
      </c>
    </row>
    <row r="64" spans="3:9" ht="25.5" x14ac:dyDescent="0.2">
      <c r="C64" s="65" t="s">
        <v>129</v>
      </c>
      <c r="D64" s="137" t="s">
        <v>1502</v>
      </c>
      <c r="E64" s="137" t="s">
        <v>1501</v>
      </c>
      <c r="F64" s="136"/>
      <c r="G64" s="136"/>
      <c r="I64" s="136"/>
    </row>
    <row r="65" spans="3:9" ht="25.5" x14ac:dyDescent="0.2">
      <c r="C65" s="65"/>
      <c r="D65" s="137" t="s">
        <v>1500</v>
      </c>
      <c r="E65" s="137" t="s">
        <v>1499</v>
      </c>
      <c r="F65" s="136"/>
      <c r="G65" s="136"/>
      <c r="I65" s="136"/>
    </row>
    <row r="66" spans="3:9" x14ac:dyDescent="0.2">
      <c r="C66" s="65" t="s">
        <v>130</v>
      </c>
      <c r="D66" s="137" t="s">
        <v>1498</v>
      </c>
      <c r="E66" s="137" t="s">
        <v>1497</v>
      </c>
      <c r="F66" s="136"/>
      <c r="G66" s="136"/>
      <c r="I66" s="136"/>
    </row>
    <row r="67" spans="3:9" ht="25.5" x14ac:dyDescent="0.2">
      <c r="C67" s="65" t="s">
        <v>130</v>
      </c>
      <c r="D67" s="159" t="s">
        <v>1496</v>
      </c>
      <c r="E67" s="159" t="s">
        <v>1495</v>
      </c>
      <c r="F67" s="136"/>
      <c r="G67" s="136"/>
      <c r="I67" s="136"/>
    </row>
    <row r="68" spans="3:9" x14ac:dyDescent="0.2">
      <c r="C68" s="65" t="s">
        <v>130</v>
      </c>
      <c r="D68" s="137" t="s">
        <v>1494</v>
      </c>
      <c r="E68" s="137" t="s">
        <v>1493</v>
      </c>
      <c r="F68" s="136"/>
      <c r="G68" s="136"/>
      <c r="I68" s="136"/>
    </row>
    <row r="69" spans="3:9" ht="25.5" x14ac:dyDescent="0.2">
      <c r="C69" s="65"/>
      <c r="D69" s="130" t="s">
        <v>1492</v>
      </c>
      <c r="E69" s="130" t="s">
        <v>1491</v>
      </c>
      <c r="F69" s="138">
        <f>SUM(F70:F74)</f>
        <v>8701684.5</v>
      </c>
      <c r="G69" s="138">
        <v>0</v>
      </c>
      <c r="I69" s="138">
        <f>SUM(I70:I74)</f>
        <v>0</v>
      </c>
    </row>
    <row r="70" spans="3:9" ht="25.5" x14ac:dyDescent="0.2">
      <c r="C70" s="65" t="s">
        <v>1128</v>
      </c>
      <c r="D70" s="137" t="s">
        <v>1490</v>
      </c>
      <c r="E70" s="137" t="s">
        <v>1489</v>
      </c>
      <c r="F70" s="136"/>
      <c r="G70" s="136"/>
      <c r="I70" s="136"/>
    </row>
    <row r="71" spans="3:9" ht="38.25" x14ac:dyDescent="0.2">
      <c r="C71" s="65" t="s">
        <v>123</v>
      </c>
      <c r="D71" s="137" t="s">
        <v>1488</v>
      </c>
      <c r="E71" s="137" t="s">
        <v>1487</v>
      </c>
      <c r="F71" s="136"/>
      <c r="G71" s="136"/>
      <c r="I71" s="136"/>
    </row>
    <row r="72" spans="3:9" ht="38.25" x14ac:dyDescent="0.2">
      <c r="C72" s="65" t="s">
        <v>129</v>
      </c>
      <c r="D72" s="137" t="s">
        <v>1486</v>
      </c>
      <c r="E72" s="137" t="s">
        <v>1485</v>
      </c>
      <c r="F72" s="136"/>
      <c r="G72" s="136"/>
      <c r="I72" s="136"/>
    </row>
    <row r="73" spans="3:9" ht="25.5" x14ac:dyDescent="0.2">
      <c r="C73" s="65" t="s">
        <v>1128</v>
      </c>
      <c r="D73" s="137" t="s">
        <v>1484</v>
      </c>
      <c r="E73" s="137" t="s">
        <v>1483</v>
      </c>
      <c r="F73" s="136">
        <f>'bilancio di verifica SP'!D222</f>
        <v>8701684.5</v>
      </c>
      <c r="G73" s="136"/>
      <c r="I73" s="136"/>
    </row>
    <row r="74" spans="3:9" ht="25.5" x14ac:dyDescent="0.2">
      <c r="C74" s="65"/>
      <c r="D74" s="137" t="s">
        <v>1482</v>
      </c>
      <c r="E74" s="137" t="s">
        <v>1481</v>
      </c>
      <c r="F74" s="136"/>
      <c r="G74" s="136"/>
      <c r="I74" s="136"/>
    </row>
    <row r="75" spans="3:9" x14ac:dyDescent="0.2">
      <c r="C75" s="65"/>
      <c r="D75" s="130" t="s">
        <v>1480</v>
      </c>
      <c r="E75" s="130" t="s">
        <v>1479</v>
      </c>
      <c r="F75" s="129">
        <f>'bilancio di verifica SP'!D226</f>
        <v>347183.24</v>
      </c>
      <c r="G75" s="129">
        <v>41539.72</v>
      </c>
      <c r="I75" s="129"/>
    </row>
    <row r="76" spans="3:9" ht="25.5" x14ac:dyDescent="0.2">
      <c r="C76" s="65"/>
      <c r="D76" s="130" t="s">
        <v>1478</v>
      </c>
      <c r="E76" s="130" t="s">
        <v>1477</v>
      </c>
      <c r="F76" s="138">
        <f>F77+F84+F85</f>
        <v>1274596.26</v>
      </c>
      <c r="G76" s="138">
        <v>1217070.6599999999</v>
      </c>
      <c r="I76" s="138">
        <f>I77+I84+I85</f>
        <v>883608.90999999992</v>
      </c>
    </row>
    <row r="77" spans="3:9" ht="25.5" x14ac:dyDescent="0.2">
      <c r="C77" s="65"/>
      <c r="D77" s="157" t="s">
        <v>1476</v>
      </c>
      <c r="E77" s="157" t="s">
        <v>1475</v>
      </c>
      <c r="F77" s="158">
        <f>F82</f>
        <v>1212282.94</v>
      </c>
      <c r="G77" s="158">
        <v>1158694.28</v>
      </c>
      <c r="I77" s="158">
        <f>I82</f>
        <v>838949.95</v>
      </c>
    </row>
    <row r="78" spans="3:9" ht="38.25" x14ac:dyDescent="0.2">
      <c r="C78" s="65" t="s">
        <v>1128</v>
      </c>
      <c r="D78" s="146" t="s">
        <v>1474</v>
      </c>
      <c r="E78" s="146" t="s">
        <v>1473</v>
      </c>
      <c r="F78" s="145"/>
      <c r="G78" s="145"/>
      <c r="I78" s="145"/>
    </row>
    <row r="79" spans="3:9" ht="51" x14ac:dyDescent="0.2">
      <c r="C79" s="65" t="s">
        <v>1128</v>
      </c>
      <c r="D79" s="146" t="s">
        <v>1472</v>
      </c>
      <c r="E79" s="146" t="s">
        <v>1471</v>
      </c>
      <c r="F79" s="145"/>
      <c r="G79" s="145"/>
      <c r="I79" s="145"/>
    </row>
    <row r="80" spans="3:9" ht="51" x14ac:dyDescent="0.2">
      <c r="C80" s="65" t="s">
        <v>1128</v>
      </c>
      <c r="D80" s="146" t="s">
        <v>1470</v>
      </c>
      <c r="E80" s="146" t="s">
        <v>1469</v>
      </c>
      <c r="F80" s="145"/>
      <c r="G80" s="145"/>
      <c r="I80" s="145"/>
    </row>
    <row r="81" spans="3:9" ht="38.25" x14ac:dyDescent="0.2">
      <c r="C81" s="65" t="s">
        <v>123</v>
      </c>
      <c r="D81" s="146" t="s">
        <v>1468</v>
      </c>
      <c r="E81" s="146" t="s">
        <v>1467</v>
      </c>
      <c r="F81" s="145"/>
      <c r="G81" s="145"/>
      <c r="I81" s="145"/>
    </row>
    <row r="82" spans="3:9" ht="38.25" x14ac:dyDescent="0.2">
      <c r="C82" s="65" t="s">
        <v>1128</v>
      </c>
      <c r="D82" s="146" t="s">
        <v>1466</v>
      </c>
      <c r="E82" s="146" t="s">
        <v>1465</v>
      </c>
      <c r="F82" s="145">
        <f>'bilancio di verifica SP'!D227+'bilancio di verifica SP'!D229+'bilancio di verifica SP'!D230+'bilancio di verifica SP'!D231+'bilancio di verifica SP'!D235+'bilancio di verifica SP'!D237</f>
        <v>1212282.94</v>
      </c>
      <c r="G82" s="145">
        <v>1158694.28</v>
      </c>
      <c r="I82" s="145">
        <v>838949.95</v>
      </c>
    </row>
    <row r="83" spans="3:9" ht="38.25" x14ac:dyDescent="0.2">
      <c r="C83" s="65" t="s">
        <v>1128</v>
      </c>
      <c r="D83" s="146" t="s">
        <v>1464</v>
      </c>
      <c r="E83" s="146" t="s">
        <v>1463</v>
      </c>
      <c r="F83" s="145"/>
      <c r="G83" s="145"/>
      <c r="I83" s="145"/>
    </row>
    <row r="84" spans="3:9" ht="25.5" x14ac:dyDescent="0.2">
      <c r="C84" s="65" t="s">
        <v>130</v>
      </c>
      <c r="D84" s="137" t="s">
        <v>1462</v>
      </c>
      <c r="E84" s="137" t="s">
        <v>1461</v>
      </c>
      <c r="F84" s="136">
        <f>'bilancio di verifica SP'!D240</f>
        <v>62313.32</v>
      </c>
      <c r="G84" s="136">
        <v>58376.38</v>
      </c>
      <c r="I84" s="136">
        <v>44658.96</v>
      </c>
    </row>
    <row r="85" spans="3:9" ht="38.25" x14ac:dyDescent="0.2">
      <c r="C85" s="80" t="s">
        <v>123</v>
      </c>
      <c r="D85" s="137" t="s">
        <v>1460</v>
      </c>
      <c r="E85" s="137" t="s">
        <v>1459</v>
      </c>
      <c r="F85" s="136"/>
      <c r="G85" s="136"/>
      <c r="I85" s="136"/>
    </row>
    <row r="86" spans="3:9" ht="25.5" x14ac:dyDescent="0.2">
      <c r="C86" s="65"/>
      <c r="D86" s="130" t="s">
        <v>1458</v>
      </c>
      <c r="E86" s="130" t="s">
        <v>1457</v>
      </c>
      <c r="F86" s="138">
        <f>SUM(F87:I89)</f>
        <v>0</v>
      </c>
      <c r="G86" s="138">
        <v>0</v>
      </c>
      <c r="I86" s="138">
        <f>SUM(I87:I89)</f>
        <v>0</v>
      </c>
    </row>
    <row r="87" spans="3:9" x14ac:dyDescent="0.2">
      <c r="C87" s="65"/>
      <c r="D87" s="157" t="s">
        <v>1456</v>
      </c>
      <c r="E87" s="157" t="s">
        <v>1455</v>
      </c>
      <c r="F87" s="156"/>
      <c r="G87" s="156"/>
      <c r="I87" s="156"/>
    </row>
    <row r="88" spans="3:9" ht="25.5" x14ac:dyDescent="0.2">
      <c r="C88" s="65"/>
      <c r="D88" s="137" t="s">
        <v>1454</v>
      </c>
      <c r="E88" s="137" t="s">
        <v>1453</v>
      </c>
      <c r="F88" s="136"/>
      <c r="G88" s="136"/>
      <c r="I88" s="136"/>
    </row>
    <row r="89" spans="3:9" x14ac:dyDescent="0.2">
      <c r="C89" s="65"/>
      <c r="D89" s="137" t="s">
        <v>1452</v>
      </c>
      <c r="E89" s="137" t="s">
        <v>1451</v>
      </c>
      <c r="F89" s="136"/>
      <c r="G89" s="136"/>
      <c r="I89" s="136"/>
    </row>
    <row r="90" spans="3:9" x14ac:dyDescent="0.2">
      <c r="C90" s="80"/>
      <c r="D90" s="130" t="s">
        <v>1450</v>
      </c>
      <c r="E90" s="130" t="s">
        <v>1449</v>
      </c>
      <c r="F90" s="138">
        <f>F92</f>
        <v>32928283.32</v>
      </c>
      <c r="G90" s="138">
        <v>53629553.390000001</v>
      </c>
      <c r="I90" s="138">
        <f>I92</f>
        <v>61809251.640000001</v>
      </c>
    </row>
    <row r="91" spans="3:9" ht="38.25" x14ac:dyDescent="0.2">
      <c r="C91" s="65"/>
      <c r="D91" s="157" t="s">
        <v>1448</v>
      </c>
      <c r="E91" s="157" t="s">
        <v>1447</v>
      </c>
      <c r="F91" s="156"/>
      <c r="G91" s="156"/>
      <c r="I91" s="156"/>
    </row>
    <row r="92" spans="3:9" x14ac:dyDescent="0.2">
      <c r="C92" s="65"/>
      <c r="D92" s="137" t="s">
        <v>1446</v>
      </c>
      <c r="E92" s="137" t="s">
        <v>1445</v>
      </c>
      <c r="F92" s="136">
        <f>'bilancio di verifica SP'!D243+'bilancio di verifica SP'!D250</f>
        <v>32928283.32</v>
      </c>
      <c r="G92" s="136">
        <v>53629553.390000001</v>
      </c>
      <c r="I92" s="136">
        <v>61809251.640000001</v>
      </c>
    </row>
    <row r="93" spans="3:9" x14ac:dyDescent="0.2">
      <c r="C93" s="80"/>
      <c r="D93" s="130" t="s">
        <v>1444</v>
      </c>
      <c r="E93" s="130" t="s">
        <v>1443</v>
      </c>
      <c r="F93" s="129">
        <f>'bilancio di verifica SP'!D253</f>
        <v>8885184.9800000004</v>
      </c>
      <c r="G93" s="129">
        <v>12222343.119999999</v>
      </c>
      <c r="I93" s="129"/>
    </row>
    <row r="94" spans="3:9" x14ac:dyDescent="0.2">
      <c r="C94" s="80"/>
      <c r="D94" s="130" t="s">
        <v>1442</v>
      </c>
      <c r="E94" s="130" t="s">
        <v>1441</v>
      </c>
      <c r="F94" s="129">
        <f>'bilancio di verifica SP'!D255+'bilancio di verifica SP'!D256+'bilancio di verifica SP'!D257+'bilancio di verifica SP'!D258</f>
        <v>5572301.21</v>
      </c>
      <c r="G94" s="129">
        <v>4107004.3</v>
      </c>
      <c r="I94" s="129">
        <v>2838741.5</v>
      </c>
    </row>
    <row r="95" spans="3:9" ht="25.5" x14ac:dyDescent="0.2">
      <c r="C95" s="80"/>
      <c r="D95" s="130" t="s">
        <v>1440</v>
      </c>
      <c r="E95" s="130" t="s">
        <v>1439</v>
      </c>
      <c r="F95" s="129">
        <f>'bilancio di verifica SP'!D260+'bilancio di verifica SP'!D263</f>
        <v>2649587.19</v>
      </c>
      <c r="G95" s="129">
        <v>2989320.6</v>
      </c>
      <c r="I95" s="129">
        <v>5142587.0999999996</v>
      </c>
    </row>
    <row r="96" spans="3:9" x14ac:dyDescent="0.2">
      <c r="C96" s="80"/>
      <c r="D96" s="130" t="s">
        <v>1438</v>
      </c>
      <c r="E96" s="130" t="s">
        <v>1437</v>
      </c>
      <c r="F96" s="138">
        <f>F98+F100</f>
        <v>10598595.57</v>
      </c>
      <c r="G96" s="138">
        <v>10949571.66</v>
      </c>
      <c r="I96" s="138">
        <f>I98+I100</f>
        <v>8087541.2000000002</v>
      </c>
    </row>
    <row r="97" spans="3:9" x14ac:dyDescent="0.2">
      <c r="C97" s="80"/>
      <c r="D97" s="137" t="s">
        <v>1436</v>
      </c>
      <c r="E97" s="137" t="s">
        <v>1435</v>
      </c>
      <c r="F97" s="136"/>
      <c r="G97" s="136"/>
      <c r="I97" s="136"/>
    </row>
    <row r="98" spans="3:9" x14ac:dyDescent="0.2">
      <c r="C98" s="65"/>
      <c r="D98" s="137" t="s">
        <v>1434</v>
      </c>
      <c r="E98" s="137" t="s">
        <v>1433</v>
      </c>
      <c r="F98" s="136">
        <f>'bilancio di verifica SP'!D270+'bilancio di verifica SP'!D271+'bilancio di verifica SP'!D272+'bilancio di verifica SP'!D273</f>
        <v>8624777.040000001</v>
      </c>
      <c r="G98" s="136">
        <v>8952426.2100000009</v>
      </c>
      <c r="I98" s="136">
        <v>6587541.2000000002</v>
      </c>
    </row>
    <row r="99" spans="3:9" ht="25.5" x14ac:dyDescent="0.2">
      <c r="C99" s="65"/>
      <c r="D99" s="137" t="s">
        <v>1432</v>
      </c>
      <c r="E99" s="137" t="s">
        <v>1431</v>
      </c>
      <c r="F99" s="136"/>
      <c r="G99" s="136"/>
      <c r="I99" s="136"/>
    </row>
    <row r="100" spans="3:9" ht="13.5" thickBot="1" x14ac:dyDescent="0.25">
      <c r="C100" s="65"/>
      <c r="D100" s="135" t="s">
        <v>1430</v>
      </c>
      <c r="E100" s="135" t="s">
        <v>1429</v>
      </c>
      <c r="F100" s="134">
        <f>'bilancio di verifica SP'!D249+'bilancio di verifica SP'!D275+'bilancio di verifica SP'!D276++'bilancio di verifica SP'!D277+'bilancio di verifica SP'!D283+'bilancio di verifica SP'!D285</f>
        <v>1973818.53</v>
      </c>
      <c r="G100" s="134">
        <v>1997145.45</v>
      </c>
      <c r="I100" s="134">
        <v>1500000</v>
      </c>
    </row>
    <row r="101" spans="3:9" x14ac:dyDescent="0.2">
      <c r="C101" s="139"/>
      <c r="D101" s="132" t="s">
        <v>1428</v>
      </c>
      <c r="E101" s="132" t="s">
        <v>1427</v>
      </c>
      <c r="F101" s="131">
        <f>F105</f>
        <v>32827.42</v>
      </c>
      <c r="G101" s="131">
        <v>0</v>
      </c>
      <c r="I101" s="131"/>
    </row>
    <row r="102" spans="3:9" x14ac:dyDescent="0.2">
      <c r="C102" s="65"/>
      <c r="D102" s="130" t="s">
        <v>1426</v>
      </c>
      <c r="E102" s="130" t="s">
        <v>1425</v>
      </c>
      <c r="F102" s="138">
        <f>SUM(F103:I104)</f>
        <v>0</v>
      </c>
      <c r="G102" s="138">
        <v>0</v>
      </c>
      <c r="I102" s="138">
        <f>SUM(I103:I104)</f>
        <v>0</v>
      </c>
    </row>
    <row r="103" spans="3:9" x14ac:dyDescent="0.2">
      <c r="C103" s="65"/>
      <c r="D103" s="137" t="s">
        <v>1424</v>
      </c>
      <c r="E103" s="137" t="s">
        <v>1423</v>
      </c>
      <c r="F103" s="136"/>
      <c r="G103" s="136"/>
      <c r="I103" s="136"/>
    </row>
    <row r="104" spans="3:9" ht="25.5" x14ac:dyDescent="0.2">
      <c r="C104" s="80" t="s">
        <v>123</v>
      </c>
      <c r="D104" s="137" t="s">
        <v>1422</v>
      </c>
      <c r="E104" s="137" t="s">
        <v>1421</v>
      </c>
      <c r="F104" s="136"/>
      <c r="G104" s="136"/>
      <c r="I104" s="136"/>
    </row>
    <row r="105" spans="3:9" x14ac:dyDescent="0.2">
      <c r="C105" s="65"/>
      <c r="D105" s="130" t="s">
        <v>1420</v>
      </c>
      <c r="E105" s="130" t="s">
        <v>1419</v>
      </c>
      <c r="F105" s="138">
        <f>F106</f>
        <v>32827.42</v>
      </c>
      <c r="G105" s="138">
        <v>0</v>
      </c>
      <c r="I105" s="138">
        <f>SUM(I106:I107)</f>
        <v>0</v>
      </c>
    </row>
    <row r="106" spans="3:9" x14ac:dyDescent="0.2">
      <c r="C106" s="65"/>
      <c r="D106" s="137" t="s">
        <v>1418</v>
      </c>
      <c r="E106" s="137" t="s">
        <v>1417</v>
      </c>
      <c r="F106" s="136">
        <f>'bilancio di verifica SP'!D297</f>
        <v>32827.42</v>
      </c>
      <c r="G106" s="136"/>
      <c r="I106" s="136"/>
    </row>
    <row r="107" spans="3:9" ht="26.25" thickBot="1" x14ac:dyDescent="0.25">
      <c r="C107" s="128" t="s">
        <v>123</v>
      </c>
      <c r="D107" s="135" t="s">
        <v>1416</v>
      </c>
      <c r="E107" s="135" t="s">
        <v>1415</v>
      </c>
      <c r="F107" s="134"/>
      <c r="G107" s="134"/>
      <c r="I107" s="134"/>
    </row>
    <row r="108" spans="3:9" x14ac:dyDescent="0.2">
      <c r="C108" s="133"/>
      <c r="D108" s="132" t="s">
        <v>1414</v>
      </c>
      <c r="E108" s="132" t="s">
        <v>1413</v>
      </c>
      <c r="F108" s="131">
        <f>F110+F112</f>
        <v>618625.27</v>
      </c>
      <c r="G108" s="131">
        <v>396899.6</v>
      </c>
      <c r="I108" s="131">
        <f>I110+I112</f>
        <v>1065354.31</v>
      </c>
    </row>
    <row r="109" spans="3:9" ht="25.5" x14ac:dyDescent="0.2">
      <c r="C109" s="65"/>
      <c r="D109" s="130" t="s">
        <v>1412</v>
      </c>
      <c r="E109" s="130" t="s">
        <v>1411</v>
      </c>
      <c r="F109" s="129"/>
      <c r="G109" s="129"/>
      <c r="I109" s="129"/>
    </row>
    <row r="110" spans="3:9" x14ac:dyDescent="0.2">
      <c r="C110" s="65"/>
      <c r="D110" s="130" t="s">
        <v>1410</v>
      </c>
      <c r="E110" s="130" t="s">
        <v>1409</v>
      </c>
      <c r="F110" s="129">
        <f>'bilancio di verifica SP'!D307</f>
        <v>40712.53</v>
      </c>
      <c r="G110" s="129">
        <v>39169.089999999997</v>
      </c>
      <c r="I110" s="129">
        <v>774872.92</v>
      </c>
    </row>
    <row r="111" spans="3:9" x14ac:dyDescent="0.2">
      <c r="C111" s="65"/>
      <c r="D111" s="130" t="s">
        <v>1408</v>
      </c>
      <c r="E111" s="130" t="s">
        <v>1407</v>
      </c>
      <c r="F111" s="129"/>
      <c r="G111" s="129"/>
      <c r="I111" s="129"/>
    </row>
    <row r="112" spans="3:9" ht="13.5" thickBot="1" x14ac:dyDescent="0.25">
      <c r="C112" s="128"/>
      <c r="D112" s="127" t="s">
        <v>1406</v>
      </c>
      <c r="E112" s="127" t="s">
        <v>1405</v>
      </c>
      <c r="F112" s="126">
        <f>'bilancio di verifica SP'!D308</f>
        <v>577912.74</v>
      </c>
      <c r="G112" s="126">
        <v>357730.51</v>
      </c>
      <c r="I112" s="126">
        <v>290481.39</v>
      </c>
    </row>
  </sheetData>
  <mergeCells count="2">
    <mergeCell ref="E5:F5"/>
    <mergeCell ref="G5:H5"/>
  </mergeCells>
  <pageMargins left="0.23622047244094491" right="0.23622047244094491" top="0.74803149606299213" bottom="0.74803149606299213" header="0.31496062992125984" footer="0.31496062992125984"/>
  <pageSetup paperSize="9" scale="90" orientation="portrait" r:id="rId1"/>
  <headerFooter>
    <oddFooter>&amp;LAzienda Ospedaliera di Cosenza &amp;C&amp;P&amp;R&amp;"Arial,Corsivo"UOC GREF
Consuntivo 2015</oddFoot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Dati!$A$1:$A$12</xm:f>
          </x14:formula1>
          <xm:sqref>B3</xm:sqref>
        </x14:dataValidation>
        <x14:dataValidation type="list" errorStyle="information" allowBlank="1" showInputMessage="1" showErrorMessage="1" promptTitle="AvvalorareFlag" prompt="La cella assume i valori:_x000a_C=Consuntivo_x000a_P=Preventivo_x000a_1= Primo Trimestre_x000a_2= Secondo Trimestre_x000a_3= Terzo Trimestre_x000a_4= Quarto Trimestre">
          <x14:formula1>
            <xm:f>Dati!$C1:$C6</xm:f>
          </x14:formula1>
          <xm:sqref>B1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8">
    <tabColor rgb="FF0070C0"/>
  </sheetPr>
  <dimension ref="A1:M553"/>
  <sheetViews>
    <sheetView showGridLines="0" zoomScale="93" zoomScaleNormal="93" workbookViewId="0">
      <pane ySplit="5" topLeftCell="A72" activePane="bottomLeft" state="frozen"/>
      <selection pane="bottomLeft" activeCell="B76" sqref="B76"/>
    </sheetView>
  </sheetViews>
  <sheetFormatPr defaultRowHeight="15" x14ac:dyDescent="0.2"/>
  <cols>
    <col min="1" max="1" width="16.42578125" style="22" customWidth="1"/>
    <col min="2" max="2" width="9.28515625" style="22" customWidth="1"/>
    <col min="3" max="3" width="11" style="23" customWidth="1"/>
    <col min="4" max="4" width="39.28515625" style="22" customWidth="1"/>
    <col min="5" max="7" width="16.85546875" style="22" customWidth="1"/>
    <col min="8" max="8" width="11.28515625" style="22" customWidth="1"/>
    <col min="9" max="9" width="13.7109375" style="22" customWidth="1"/>
    <col min="10" max="10" width="17.85546875" style="245" customWidth="1"/>
    <col min="11" max="11" width="19.140625" style="279" customWidth="1"/>
    <col min="12" max="12" width="9.140625" style="22"/>
    <col min="13" max="13" width="13.28515625" style="22" bestFit="1" customWidth="1"/>
    <col min="14" max="16384" width="9.140625" style="22"/>
  </cols>
  <sheetData>
    <row r="1" spans="1:11" s="3" customFormat="1" ht="21.75" customHeight="1" x14ac:dyDescent="0.2">
      <c r="A1" s="92" t="str">
        <f>Modello_CE!A12</f>
        <v>Tipo Modello</v>
      </c>
      <c r="B1" s="93" t="str">
        <f>Modello_CE!B12</f>
        <v>C</v>
      </c>
      <c r="C1" s="94" t="str">
        <f>Modello_CE!C12</f>
        <v>Consuntivo</v>
      </c>
      <c r="D1" s="16"/>
      <c r="E1" s="16"/>
      <c r="F1" s="17"/>
      <c r="J1" s="239"/>
      <c r="K1" s="272"/>
    </row>
    <row r="2" spans="1:11" s="3" customFormat="1" ht="21.75" customHeight="1" x14ac:dyDescent="0.2">
      <c r="A2" s="95" t="str">
        <f>Modello_CE!A13</f>
        <v>Anno</v>
      </c>
      <c r="B2" s="13">
        <f>Modello_CE!B13</f>
        <v>2015</v>
      </c>
      <c r="C2" s="96"/>
      <c r="D2" s="16"/>
      <c r="E2" s="16"/>
      <c r="F2" s="17"/>
      <c r="J2" s="239"/>
      <c r="K2" s="272"/>
    </row>
    <row r="3" spans="1:11" s="3" customFormat="1" ht="21.75" customHeight="1" thickBot="1" x14ac:dyDescent="0.25">
      <c r="A3" s="97" t="str">
        <f>Modello_CE!A14</f>
        <v>Azienda</v>
      </c>
      <c r="B3" s="98">
        <f>Modello_CE!B14</f>
        <v>912</v>
      </c>
      <c r="C3" s="99" t="str">
        <f>Modello_CE!C14</f>
        <v>A.O. DI COSENZA</v>
      </c>
      <c r="D3" s="12"/>
      <c r="E3" s="11"/>
      <c r="F3" s="15"/>
      <c r="J3" s="239"/>
      <c r="K3" s="272"/>
    </row>
    <row r="4" spans="1:11" ht="25.5" customHeight="1" x14ac:dyDescent="0.2">
      <c r="C4" s="25" t="s">
        <v>97</v>
      </c>
      <c r="D4" s="7"/>
      <c r="E4" s="7"/>
      <c r="F4" s="7"/>
      <c r="G4" s="7"/>
      <c r="H4" s="7"/>
      <c r="I4" s="7"/>
      <c r="J4" s="243"/>
      <c r="K4" s="273"/>
    </row>
    <row r="5" spans="1:11" ht="114.75" x14ac:dyDescent="0.2">
      <c r="A5" s="23"/>
      <c r="B5" s="21" t="s">
        <v>1060</v>
      </c>
      <c r="C5" s="21" t="s">
        <v>96</v>
      </c>
      <c r="D5" s="21" t="s">
        <v>93</v>
      </c>
      <c r="E5" s="21" t="s">
        <v>89</v>
      </c>
      <c r="F5" s="21" t="s">
        <v>90</v>
      </c>
      <c r="G5" s="21" t="s">
        <v>95</v>
      </c>
      <c r="H5" s="21" t="s">
        <v>118</v>
      </c>
      <c r="I5" s="21" t="s">
        <v>119</v>
      </c>
      <c r="J5" s="220" t="s">
        <v>3369</v>
      </c>
      <c r="K5" s="281" t="s">
        <v>3368</v>
      </c>
    </row>
    <row r="6" spans="1:11" s="18" customFormat="1" ht="27.75" customHeight="1" x14ac:dyDescent="0.25">
      <c r="A6" s="31" t="str">
        <f>IF(B6="","",IF(ISERROR(MATCH(B6,Modello_CE!D:D,0)),"codice non valido",""))</f>
        <v/>
      </c>
      <c r="B6" s="161" t="s">
        <v>248</v>
      </c>
      <c r="C6" s="162" t="s">
        <v>1619</v>
      </c>
      <c r="D6" s="163" t="s">
        <v>1620</v>
      </c>
      <c r="E6" s="164"/>
      <c r="F6" s="164">
        <v>87789835.199999988</v>
      </c>
      <c r="G6" s="164">
        <v>87789835.199999988</v>
      </c>
      <c r="H6" s="164"/>
      <c r="I6" s="165"/>
      <c r="J6" s="244">
        <f>G6</f>
        <v>87789835.199999988</v>
      </c>
      <c r="K6" s="244">
        <v>87704000</v>
      </c>
    </row>
    <row r="7" spans="1:11" s="18" customFormat="1" ht="30" x14ac:dyDescent="0.25">
      <c r="A7" s="31" t="str">
        <f>IF(B7="","",IF(ISERROR(MATCH(B7,Modello_CE!D:D,0)),"codice non valido",""))</f>
        <v/>
      </c>
      <c r="B7" s="166" t="s">
        <v>250</v>
      </c>
      <c r="C7" s="162" t="s">
        <v>1621</v>
      </c>
      <c r="D7" s="163" t="s">
        <v>1622</v>
      </c>
      <c r="E7" s="164"/>
      <c r="F7" s="164">
        <v>1528429.95</v>
      </c>
      <c r="G7" s="164">
        <v>1528429.95</v>
      </c>
      <c r="H7" s="164"/>
      <c r="I7" s="165"/>
      <c r="J7" s="244">
        <f t="shared" ref="J7:J70" si="0">G7</f>
        <v>1528429.95</v>
      </c>
      <c r="K7" s="244">
        <v>2452634.0299999998</v>
      </c>
    </row>
    <row r="8" spans="1:11" s="18" customFormat="1" ht="30" x14ac:dyDescent="0.25">
      <c r="A8" s="31" t="str">
        <f>IF(B8="","",IF(ISERROR(MATCH(B8,Modello_CE!D:D,0)),"codice non valido",""))</f>
        <v/>
      </c>
      <c r="B8" s="161" t="s">
        <v>256</v>
      </c>
      <c r="C8" s="162" t="s">
        <v>1623</v>
      </c>
      <c r="D8" s="163" t="s">
        <v>1624</v>
      </c>
      <c r="E8" s="164"/>
      <c r="F8" s="164"/>
      <c r="G8" s="164">
        <v>0</v>
      </c>
      <c r="H8" s="164"/>
      <c r="I8" s="165"/>
      <c r="J8" s="244">
        <f t="shared" si="0"/>
        <v>0</v>
      </c>
      <c r="K8" s="244">
        <v>39999.949999999997</v>
      </c>
    </row>
    <row r="9" spans="1:11" s="18" customFormat="1" ht="30" x14ac:dyDescent="0.25">
      <c r="A9" s="31" t="str">
        <f>IF(B9="","",IF(ISERROR(MATCH(B9,Modello_CE!D:D,0)),"codice non valido",""))</f>
        <v/>
      </c>
      <c r="B9" s="161" t="s">
        <v>276</v>
      </c>
      <c r="C9" s="162" t="s">
        <v>1625</v>
      </c>
      <c r="D9" s="163" t="s">
        <v>1626</v>
      </c>
      <c r="E9" s="164"/>
      <c r="F9" s="164"/>
      <c r="G9" s="164">
        <v>0</v>
      </c>
      <c r="H9" s="164"/>
      <c r="I9" s="165"/>
      <c r="J9" s="244">
        <f t="shared" si="0"/>
        <v>0</v>
      </c>
      <c r="K9" s="274">
        <v>0</v>
      </c>
    </row>
    <row r="10" spans="1:11" s="18" customFormat="1" ht="27" customHeight="1" x14ac:dyDescent="0.25">
      <c r="A10" s="31" t="str">
        <f>IF(B10="","",IF(ISERROR(MATCH(B10,Modello_CE!D:D,0)),"codice non valido",""))</f>
        <v/>
      </c>
      <c r="B10" s="161" t="s">
        <v>268</v>
      </c>
      <c r="C10" s="162" t="s">
        <v>1627</v>
      </c>
      <c r="D10" s="163" t="s">
        <v>1628</v>
      </c>
      <c r="E10" s="164"/>
      <c r="F10" s="164"/>
      <c r="G10" s="164">
        <v>0</v>
      </c>
      <c r="H10" s="164"/>
      <c r="I10" s="165"/>
      <c r="J10" s="244">
        <f t="shared" si="0"/>
        <v>0</v>
      </c>
      <c r="K10" s="274">
        <v>0</v>
      </c>
    </row>
    <row r="11" spans="1:11" s="18" customFormat="1" ht="30" x14ac:dyDescent="0.25">
      <c r="A11" s="31" t="str">
        <f>IF(B11="","",IF(ISERROR(MATCH(B11,Modello_CE!D:D,0)),"codice non valido",""))</f>
        <v/>
      </c>
      <c r="B11" s="161" t="s">
        <v>280</v>
      </c>
      <c r="C11" s="162" t="s">
        <v>1629</v>
      </c>
      <c r="D11" s="163" t="s">
        <v>1630</v>
      </c>
      <c r="E11" s="164"/>
      <c r="F11" s="164"/>
      <c r="G11" s="164">
        <v>0</v>
      </c>
      <c r="H11" s="164"/>
      <c r="I11" s="165"/>
      <c r="J11" s="244">
        <f t="shared" si="0"/>
        <v>0</v>
      </c>
      <c r="K11" s="274">
        <v>0</v>
      </c>
    </row>
    <row r="12" spans="1:11" s="18" customFormat="1" ht="30" x14ac:dyDescent="0.25">
      <c r="A12" s="31" t="str">
        <f>IF(B12="","",IF(ISERROR(MATCH(B12,Modello_CE!D:D,0)),"codice non valido",""))</f>
        <v/>
      </c>
      <c r="B12" s="161" t="s">
        <v>286</v>
      </c>
      <c r="C12" s="162" t="s">
        <v>1631</v>
      </c>
      <c r="D12" s="163" t="s">
        <v>1632</v>
      </c>
      <c r="E12" s="164"/>
      <c r="F12" s="164"/>
      <c r="G12" s="164">
        <v>0</v>
      </c>
      <c r="H12" s="164"/>
      <c r="I12" s="165"/>
      <c r="J12" s="244">
        <f t="shared" si="0"/>
        <v>0</v>
      </c>
      <c r="K12" s="244">
        <v>0</v>
      </c>
    </row>
    <row r="13" spans="1:11" s="18" customFormat="1" ht="30" x14ac:dyDescent="0.25">
      <c r="A13" s="31" t="str">
        <f>IF(B13="","",IF(ISERROR(MATCH(B13,Modello_CE!D:D,0)),"codice non valido",""))</f>
        <v/>
      </c>
      <c r="B13" s="161" t="s">
        <v>256</v>
      </c>
      <c r="C13" s="162" t="s">
        <v>1633</v>
      </c>
      <c r="D13" s="163" t="s">
        <v>1634</v>
      </c>
      <c r="E13" s="164"/>
      <c r="F13" s="164"/>
      <c r="G13" s="164">
        <v>0</v>
      </c>
      <c r="H13" s="164"/>
      <c r="I13" s="165"/>
      <c r="J13" s="244">
        <f t="shared" si="0"/>
        <v>0</v>
      </c>
      <c r="K13" s="244">
        <v>0</v>
      </c>
    </row>
    <row r="14" spans="1:11" s="18" customFormat="1" ht="30" x14ac:dyDescent="0.25">
      <c r="A14" s="31" t="str">
        <f>IF(B14="","",IF(ISERROR(MATCH(B14,Modello_CE!D:D,0)),"codice non valido",""))</f>
        <v/>
      </c>
      <c r="B14" s="161" t="s">
        <v>272</v>
      </c>
      <c r="C14" s="162" t="s">
        <v>1635</v>
      </c>
      <c r="D14" s="163" t="s">
        <v>1636</v>
      </c>
      <c r="E14" s="164"/>
      <c r="F14" s="164"/>
      <c r="G14" s="164">
        <v>0</v>
      </c>
      <c r="H14" s="164"/>
      <c r="I14" s="165"/>
      <c r="J14" s="244">
        <f t="shared" si="0"/>
        <v>0</v>
      </c>
      <c r="K14" s="244">
        <v>0</v>
      </c>
    </row>
    <row r="15" spans="1:11" s="18" customFormat="1" ht="34.5" customHeight="1" x14ac:dyDescent="0.25">
      <c r="A15" s="31" t="str">
        <f>IF(B15="","",IF(ISERROR(MATCH(B15,Modello_CE!D:D,0)),"codice non valido",""))</f>
        <v/>
      </c>
      <c r="B15" s="161" t="s">
        <v>266</v>
      </c>
      <c r="C15" s="162" t="s">
        <v>1637</v>
      </c>
      <c r="D15" s="163" t="s">
        <v>1638</v>
      </c>
      <c r="E15" s="164"/>
      <c r="F15" s="164"/>
      <c r="G15" s="164">
        <v>0</v>
      </c>
      <c r="H15" s="164"/>
      <c r="I15" s="165"/>
      <c r="J15" s="244">
        <f t="shared" si="0"/>
        <v>0</v>
      </c>
      <c r="K15" s="244">
        <v>0</v>
      </c>
    </row>
    <row r="16" spans="1:11" s="18" customFormat="1" x14ac:dyDescent="0.25">
      <c r="A16" s="31" t="str">
        <f>IF(B16="","",IF(ISERROR(MATCH(B16,Modello_CE!D:D,0)),"codice non valido",""))</f>
        <v/>
      </c>
      <c r="B16" s="161" t="s">
        <v>294</v>
      </c>
      <c r="C16" s="162" t="s">
        <v>1639</v>
      </c>
      <c r="D16" s="163" t="s">
        <v>1640</v>
      </c>
      <c r="E16" s="164"/>
      <c r="F16" s="164"/>
      <c r="G16" s="164">
        <v>0</v>
      </c>
      <c r="H16" s="164"/>
      <c r="I16" s="165"/>
      <c r="J16" s="244">
        <f t="shared" si="0"/>
        <v>0</v>
      </c>
      <c r="K16" s="244">
        <v>0</v>
      </c>
    </row>
    <row r="17" spans="1:11" s="18" customFormat="1" ht="30" x14ac:dyDescent="0.25">
      <c r="A17" s="31" t="str">
        <f>IF(B17="","",IF(ISERROR(MATCH(B17,Modello_CE!D:D,0)),"codice non valido",""))</f>
        <v/>
      </c>
      <c r="B17" s="166" t="s">
        <v>298</v>
      </c>
      <c r="C17" s="162" t="s">
        <v>1641</v>
      </c>
      <c r="D17" s="163" t="s">
        <v>1642</v>
      </c>
      <c r="E17" s="164"/>
      <c r="F17" s="164">
        <v>970309.06</v>
      </c>
      <c r="G17" s="164">
        <v>970309.06</v>
      </c>
      <c r="H17" s="164"/>
      <c r="I17" s="167"/>
      <c r="J17" s="244">
        <f t="shared" si="0"/>
        <v>970309.06</v>
      </c>
      <c r="K17" s="244">
        <v>158087.01999999999</v>
      </c>
    </row>
    <row r="18" spans="1:11" s="18" customFormat="1" ht="28.5" customHeight="1" x14ac:dyDescent="0.25">
      <c r="A18" s="31" t="str">
        <f>IF(B18="","",IF(ISERROR(MATCH(B18,Modello_CE!D:D,0)),"codice non valido",""))</f>
        <v/>
      </c>
      <c r="B18" s="161" t="s">
        <v>312</v>
      </c>
      <c r="C18" s="162" t="s">
        <v>1643</v>
      </c>
      <c r="D18" s="163" t="s">
        <v>1644</v>
      </c>
      <c r="E18" s="164"/>
      <c r="F18" s="164">
        <v>80413810</v>
      </c>
      <c r="G18" s="164">
        <v>80413810</v>
      </c>
      <c r="H18" s="164"/>
      <c r="I18" s="165"/>
      <c r="J18" s="244">
        <f t="shared" si="0"/>
        <v>80413810</v>
      </c>
      <c r="K18" s="244">
        <v>80413810</v>
      </c>
    </row>
    <row r="19" spans="1:11" s="18" customFormat="1" ht="26.25" customHeight="1" x14ac:dyDescent="0.25">
      <c r="A19" s="31" t="str">
        <f>IF(B19="","",IF(ISERROR(MATCH(B19,Modello_CE!D:D,0)),"codice non valido",""))</f>
        <v/>
      </c>
      <c r="B19" s="161" t="s">
        <v>314</v>
      </c>
      <c r="C19" s="162" t="s">
        <v>1645</v>
      </c>
      <c r="D19" s="163" t="s">
        <v>1646</v>
      </c>
      <c r="E19" s="164"/>
      <c r="F19" s="164">
        <v>12078000</v>
      </c>
      <c r="G19" s="164">
        <v>12078000</v>
      </c>
      <c r="H19" s="164"/>
      <c r="I19" s="165"/>
      <c r="J19" s="244">
        <f t="shared" si="0"/>
        <v>12078000</v>
      </c>
      <c r="K19" s="244">
        <v>12078000</v>
      </c>
    </row>
    <row r="20" spans="1:11" s="18" customFormat="1" x14ac:dyDescent="0.25">
      <c r="A20" s="31" t="str">
        <f>IF(B20="","",IF(ISERROR(MATCH(B20,Modello_CE!D:D,0)),"codice non valido",""))</f>
        <v/>
      </c>
      <c r="B20" s="161" t="s">
        <v>314</v>
      </c>
      <c r="C20" s="162" t="s">
        <v>1647</v>
      </c>
      <c r="D20" s="163" t="s">
        <v>1648</v>
      </c>
      <c r="E20" s="164"/>
      <c r="F20" s="164"/>
      <c r="G20" s="164">
        <v>0</v>
      </c>
      <c r="H20" s="164"/>
      <c r="I20" s="165"/>
      <c r="J20" s="244">
        <f t="shared" si="0"/>
        <v>0</v>
      </c>
      <c r="K20" s="244">
        <v>151263.76999999999</v>
      </c>
    </row>
    <row r="21" spans="1:11" s="18" customFormat="1" ht="30" x14ac:dyDescent="0.25">
      <c r="A21" s="31" t="str">
        <f>IF(B21="","",IF(ISERROR(MATCH(B21,Modello_CE!D:D,0)),"codice non valido",""))</f>
        <v/>
      </c>
      <c r="B21" s="161" t="s">
        <v>316</v>
      </c>
      <c r="C21" s="162" t="s">
        <v>1649</v>
      </c>
      <c r="D21" s="163" t="s">
        <v>1650</v>
      </c>
      <c r="E21" s="164"/>
      <c r="F21" s="164"/>
      <c r="G21" s="164">
        <v>0</v>
      </c>
      <c r="H21" s="164"/>
      <c r="I21" s="165"/>
      <c r="J21" s="244">
        <f t="shared" si="0"/>
        <v>0</v>
      </c>
      <c r="K21" s="244">
        <v>9140</v>
      </c>
    </row>
    <row r="22" spans="1:11" s="18" customFormat="1" x14ac:dyDescent="0.25">
      <c r="A22" s="31" t="str">
        <f>IF(B22="","",IF(ISERROR(MATCH(B22,Modello_CE!D:D,0)),"codice non valido",""))</f>
        <v/>
      </c>
      <c r="B22" s="161" t="s">
        <v>318</v>
      </c>
      <c r="C22" s="162" t="s">
        <v>1651</v>
      </c>
      <c r="D22" s="163" t="s">
        <v>1652</v>
      </c>
      <c r="E22" s="164"/>
      <c r="F22" s="164"/>
      <c r="G22" s="164">
        <v>0</v>
      </c>
      <c r="H22" s="164"/>
      <c r="I22" s="165"/>
      <c r="J22" s="244">
        <f t="shared" si="0"/>
        <v>0</v>
      </c>
      <c r="K22" s="244"/>
    </row>
    <row r="23" spans="1:11" s="18" customFormat="1" ht="30" x14ac:dyDescent="0.25">
      <c r="A23" s="31" t="str">
        <f>IF(B23="","",IF(ISERROR(MATCH(B23,Modello_CE!D:D,0)),"codice non valido",""))</f>
        <v/>
      </c>
      <c r="B23" s="161" t="s">
        <v>320</v>
      </c>
      <c r="C23" s="162" t="s">
        <v>1653</v>
      </c>
      <c r="D23" s="163" t="s">
        <v>1654</v>
      </c>
      <c r="E23" s="164"/>
      <c r="F23" s="164"/>
      <c r="G23" s="164">
        <v>0</v>
      </c>
      <c r="H23" s="164"/>
      <c r="I23" s="165"/>
      <c r="J23" s="244">
        <f t="shared" si="0"/>
        <v>0</v>
      </c>
      <c r="K23" s="244">
        <v>0</v>
      </c>
    </row>
    <row r="24" spans="1:11" s="18" customFormat="1" ht="30" x14ac:dyDescent="0.25">
      <c r="A24" s="31" t="str">
        <f>IF(B24="","",IF(ISERROR(MATCH(B24,Modello_CE!D:D,0)),"codice non valido",""))</f>
        <v/>
      </c>
      <c r="B24" s="161" t="s">
        <v>322</v>
      </c>
      <c r="C24" s="162" t="s">
        <v>1655</v>
      </c>
      <c r="D24" s="163" t="s">
        <v>1656</v>
      </c>
      <c r="E24" s="164"/>
      <c r="F24" s="164"/>
      <c r="G24" s="164">
        <v>0</v>
      </c>
      <c r="H24" s="164"/>
      <c r="I24" s="165"/>
      <c r="J24" s="244">
        <f t="shared" si="0"/>
        <v>0</v>
      </c>
      <c r="K24" s="244">
        <v>0</v>
      </c>
    </row>
    <row r="25" spans="1:11" s="18" customFormat="1" ht="30" x14ac:dyDescent="0.25">
      <c r="A25" s="31" t="str">
        <f>IF(B25="","",IF(ISERROR(MATCH(B25,Modello_CE!D:D,0)),"codice non valido",""))</f>
        <v/>
      </c>
      <c r="B25" s="161" t="s">
        <v>374</v>
      </c>
      <c r="C25" s="162" t="s">
        <v>1657</v>
      </c>
      <c r="D25" s="168" t="s">
        <v>1658</v>
      </c>
      <c r="E25" s="164"/>
      <c r="F25" s="164">
        <v>34906.239999999998</v>
      </c>
      <c r="G25" s="164">
        <v>34906.239999999998</v>
      </c>
      <c r="H25" s="164"/>
      <c r="I25" s="165"/>
      <c r="J25" s="244">
        <f t="shared" si="0"/>
        <v>34906.239999999998</v>
      </c>
      <c r="K25" s="244">
        <v>22322.33</v>
      </c>
    </row>
    <row r="26" spans="1:11" s="18" customFormat="1" ht="30" x14ac:dyDescent="0.25">
      <c r="A26" s="31" t="str">
        <f>IF(B26="","",IF(ISERROR(MATCH(B26,Modello_CE!D:D,0)),"codice non valido",""))</f>
        <v/>
      </c>
      <c r="B26" s="161" t="s">
        <v>326</v>
      </c>
      <c r="C26" s="162" t="s">
        <v>1659</v>
      </c>
      <c r="D26" s="163" t="s">
        <v>1660</v>
      </c>
      <c r="E26" s="164"/>
      <c r="F26" s="164"/>
      <c r="G26" s="164">
        <v>0</v>
      </c>
      <c r="H26" s="164"/>
      <c r="I26" s="165"/>
      <c r="J26" s="244">
        <f t="shared" si="0"/>
        <v>0</v>
      </c>
      <c r="K26" s="244">
        <v>0</v>
      </c>
    </row>
    <row r="27" spans="1:11" s="18" customFormat="1" ht="30" x14ac:dyDescent="0.25">
      <c r="A27" s="31" t="str">
        <f>IF(B27="","",IF(ISERROR(MATCH(B27,Modello_CE!D:D,0)),"codice non valido",""))</f>
        <v/>
      </c>
      <c r="B27" s="161" t="s">
        <v>408</v>
      </c>
      <c r="C27" s="162" t="s">
        <v>1661</v>
      </c>
      <c r="D27" s="163" t="s">
        <v>1662</v>
      </c>
      <c r="E27" s="164"/>
      <c r="F27" s="164">
        <v>24820.14</v>
      </c>
      <c r="G27" s="164">
        <v>24820.14</v>
      </c>
      <c r="H27" s="164"/>
      <c r="I27" s="165"/>
      <c r="J27" s="244">
        <f t="shared" si="0"/>
        <v>24820.14</v>
      </c>
      <c r="K27" s="244"/>
    </row>
    <row r="28" spans="1:11" s="18" customFormat="1" x14ac:dyDescent="0.25">
      <c r="A28" s="31" t="str">
        <f>IF(B28="","",IF(ISERROR(MATCH(B28,Modello_CE!D:D,0)),"codice non valido",""))</f>
        <v/>
      </c>
      <c r="B28" s="161" t="s">
        <v>408</v>
      </c>
      <c r="C28" s="162" t="s">
        <v>1663</v>
      </c>
      <c r="D28" s="163" t="s">
        <v>1664</v>
      </c>
      <c r="E28" s="164"/>
      <c r="F28" s="164">
        <v>72760.149999999994</v>
      </c>
      <c r="G28" s="164">
        <v>72760.149999999994</v>
      </c>
      <c r="H28" s="164"/>
      <c r="I28" s="165"/>
      <c r="J28" s="244">
        <f t="shared" si="0"/>
        <v>72760.149999999994</v>
      </c>
      <c r="K28" s="244">
        <v>56586.67</v>
      </c>
    </row>
    <row r="29" spans="1:11" s="18" customFormat="1" ht="25.5" customHeight="1" x14ac:dyDescent="0.25">
      <c r="A29" s="31" t="str">
        <f>IF(B29="","",IF(ISERROR(MATCH(B29,Modello_CE!D:D,0)),"codice non valido",""))</f>
        <v/>
      </c>
      <c r="B29" s="161" t="s">
        <v>330</v>
      </c>
      <c r="C29" s="162" t="s">
        <v>1665</v>
      </c>
      <c r="D29" s="163" t="s">
        <v>1666</v>
      </c>
      <c r="E29" s="164"/>
      <c r="F29" s="164"/>
      <c r="G29" s="164">
        <v>0</v>
      </c>
      <c r="H29" s="164"/>
      <c r="I29" s="165"/>
      <c r="J29" s="244">
        <f t="shared" si="0"/>
        <v>0</v>
      </c>
      <c r="K29" s="244">
        <v>0</v>
      </c>
    </row>
    <row r="30" spans="1:11" s="18" customFormat="1" x14ac:dyDescent="0.25">
      <c r="A30" s="31" t="str">
        <f>IF(B30="","",IF(ISERROR(MATCH(B30,Modello_CE!D:D,0)),"codice non valido",""))</f>
        <v/>
      </c>
      <c r="B30" s="161" t="s">
        <v>334</v>
      </c>
      <c r="C30" s="162" t="s">
        <v>1667</v>
      </c>
      <c r="D30" s="163" t="s">
        <v>1668</v>
      </c>
      <c r="E30" s="164"/>
      <c r="F30" s="164">
        <v>1570000</v>
      </c>
      <c r="G30" s="164">
        <v>1570000</v>
      </c>
      <c r="H30" s="164"/>
      <c r="I30" s="165"/>
      <c r="J30" s="244">
        <f t="shared" si="0"/>
        <v>1570000</v>
      </c>
      <c r="K30" s="244">
        <v>1958000</v>
      </c>
    </row>
    <row r="31" spans="1:11" s="18" customFormat="1" ht="30" x14ac:dyDescent="0.25">
      <c r="A31" s="31" t="str">
        <f>IF(B31="","",IF(ISERROR(MATCH(B31,Modello_CE!D:D,0)),"codice non valido",""))</f>
        <v/>
      </c>
      <c r="B31" s="161" t="s">
        <v>336</v>
      </c>
      <c r="C31" s="162" t="s">
        <v>1669</v>
      </c>
      <c r="D31" s="163" t="s">
        <v>1670</v>
      </c>
      <c r="E31" s="164"/>
      <c r="F31" s="164">
        <v>158000</v>
      </c>
      <c r="G31" s="164">
        <v>158000</v>
      </c>
      <c r="H31" s="164"/>
      <c r="I31" s="165"/>
      <c r="J31" s="244">
        <f t="shared" si="0"/>
        <v>158000</v>
      </c>
      <c r="K31" s="244">
        <v>197000</v>
      </c>
    </row>
    <row r="32" spans="1:11" s="18" customFormat="1" ht="30" x14ac:dyDescent="0.25">
      <c r="A32" s="31" t="str">
        <f>IF(B32="","",IF(ISERROR(MATCH(B32,Modello_CE!D:D,0)),"codice non valido",""))</f>
        <v/>
      </c>
      <c r="B32" s="161" t="s">
        <v>338</v>
      </c>
      <c r="C32" s="162" t="s">
        <v>1671</v>
      </c>
      <c r="D32" s="163" t="s">
        <v>1672</v>
      </c>
      <c r="E32" s="164"/>
      <c r="F32" s="164"/>
      <c r="G32" s="164">
        <v>0</v>
      </c>
      <c r="H32" s="164"/>
      <c r="I32" s="165"/>
      <c r="J32" s="244">
        <f t="shared" si="0"/>
        <v>0</v>
      </c>
      <c r="K32" s="244">
        <v>0</v>
      </c>
    </row>
    <row r="33" spans="1:11" s="18" customFormat="1" x14ac:dyDescent="0.25">
      <c r="A33" s="31" t="str">
        <f>IF(B33="","",IF(ISERROR(MATCH(B33,Modello_CE!D:D,0)),"codice non valido",""))</f>
        <v/>
      </c>
      <c r="B33" s="161" t="s">
        <v>340</v>
      </c>
      <c r="C33" s="162" t="s">
        <v>1673</v>
      </c>
      <c r="D33" s="163" t="s">
        <v>1674</v>
      </c>
      <c r="E33" s="164"/>
      <c r="F33" s="164">
        <v>2000</v>
      </c>
      <c r="G33" s="164">
        <v>2000</v>
      </c>
      <c r="H33" s="164"/>
      <c r="I33" s="165"/>
      <c r="J33" s="244">
        <f t="shared" si="0"/>
        <v>2000</v>
      </c>
      <c r="K33" s="244">
        <v>3000</v>
      </c>
    </row>
    <row r="34" spans="1:11" s="18" customFormat="1" ht="30" x14ac:dyDescent="0.25">
      <c r="A34" s="31" t="str">
        <f>IF(B34="","",IF(ISERROR(MATCH(B34,Modello_CE!D:D,0)),"codice non valido",""))</f>
        <v/>
      </c>
      <c r="B34" s="161" t="s">
        <v>342</v>
      </c>
      <c r="C34" s="162" t="s">
        <v>1675</v>
      </c>
      <c r="D34" s="163" t="s">
        <v>1676</v>
      </c>
      <c r="E34" s="164"/>
      <c r="F34" s="164"/>
      <c r="G34" s="164">
        <v>0</v>
      </c>
      <c r="H34" s="164"/>
      <c r="I34" s="165"/>
      <c r="J34" s="244">
        <f t="shared" si="0"/>
        <v>0</v>
      </c>
      <c r="K34" s="244">
        <v>0</v>
      </c>
    </row>
    <row r="35" spans="1:11" s="18" customFormat="1" ht="30" x14ac:dyDescent="0.25">
      <c r="A35" s="31" t="str">
        <f>IF(B35="","",IF(ISERROR(MATCH(B35,Modello_CE!D:D,0)),"codice non valido",""))</f>
        <v/>
      </c>
      <c r="B35" s="161" t="s">
        <v>344</v>
      </c>
      <c r="C35" s="162" t="s">
        <v>1677</v>
      </c>
      <c r="D35" s="163" t="s">
        <v>1678</v>
      </c>
      <c r="E35" s="164"/>
      <c r="F35" s="164"/>
      <c r="G35" s="164">
        <v>0</v>
      </c>
      <c r="H35" s="164"/>
      <c r="I35" s="165"/>
      <c r="J35" s="244">
        <f t="shared" si="0"/>
        <v>0</v>
      </c>
      <c r="K35" s="244">
        <v>0</v>
      </c>
    </row>
    <row r="36" spans="1:11" s="18" customFormat="1" x14ac:dyDescent="0.25">
      <c r="A36" s="31" t="str">
        <f>IF(B36="","",IF(ISERROR(MATCH(B36,Modello_CE!D:D,0)),"codice non valido",""))</f>
        <v/>
      </c>
      <c r="B36" s="161" t="s">
        <v>346</v>
      </c>
      <c r="C36" s="162" t="s">
        <v>1679</v>
      </c>
      <c r="D36" s="163" t="s">
        <v>1680</v>
      </c>
      <c r="E36" s="164"/>
      <c r="F36" s="164"/>
      <c r="G36" s="164">
        <v>0</v>
      </c>
      <c r="H36" s="164"/>
      <c r="I36" s="165"/>
      <c r="J36" s="244">
        <f t="shared" si="0"/>
        <v>0</v>
      </c>
      <c r="K36" s="244">
        <v>0</v>
      </c>
    </row>
    <row r="37" spans="1:11" s="18" customFormat="1" ht="30" x14ac:dyDescent="0.25">
      <c r="A37" s="31" t="str">
        <f>IF(B37="","",IF(ISERROR(MATCH(B37,Modello_CE!D:D,0)),"codice non valido",""))</f>
        <v/>
      </c>
      <c r="B37" s="161" t="s">
        <v>348</v>
      </c>
      <c r="C37" s="162" t="s">
        <v>1681</v>
      </c>
      <c r="D37" s="163" t="s">
        <v>1682</v>
      </c>
      <c r="E37" s="164"/>
      <c r="F37" s="164"/>
      <c r="G37" s="164">
        <v>0</v>
      </c>
      <c r="H37" s="164"/>
      <c r="I37" s="165"/>
      <c r="J37" s="244">
        <f t="shared" si="0"/>
        <v>0</v>
      </c>
      <c r="K37" s="244">
        <v>0</v>
      </c>
    </row>
    <row r="38" spans="1:11" s="18" customFormat="1" x14ac:dyDescent="0.25">
      <c r="A38" s="31" t="str">
        <f>IF(B38="","",IF(ISERROR(MATCH(B38,Modello_CE!D:D,0)),"codice non valido",""))</f>
        <v/>
      </c>
      <c r="B38" s="161" t="s">
        <v>350</v>
      </c>
      <c r="C38" s="162" t="s">
        <v>1683</v>
      </c>
      <c r="D38" s="163" t="s">
        <v>1684</v>
      </c>
      <c r="E38" s="164"/>
      <c r="F38" s="164"/>
      <c r="G38" s="164">
        <v>0</v>
      </c>
      <c r="H38" s="164"/>
      <c r="I38" s="165"/>
      <c r="J38" s="244">
        <f t="shared" si="0"/>
        <v>0</v>
      </c>
      <c r="K38" s="244">
        <v>68075.87</v>
      </c>
    </row>
    <row r="39" spans="1:11" s="18" customFormat="1" ht="30" x14ac:dyDescent="0.25">
      <c r="A39" s="31" t="str">
        <f>IF(B39="","",IF(ISERROR(MATCH(B39,Modello_CE!D:D,0)),"codice non valido",""))</f>
        <v/>
      </c>
      <c r="B39" s="161" t="s">
        <v>350</v>
      </c>
      <c r="C39" s="162" t="s">
        <v>1685</v>
      </c>
      <c r="D39" s="163" t="s">
        <v>1686</v>
      </c>
      <c r="E39" s="164"/>
      <c r="F39" s="164"/>
      <c r="G39" s="164">
        <v>0</v>
      </c>
      <c r="H39" s="164"/>
      <c r="I39" s="165"/>
      <c r="J39" s="244">
        <f t="shared" si="0"/>
        <v>0</v>
      </c>
      <c r="K39" s="244">
        <v>0</v>
      </c>
    </row>
    <row r="40" spans="1:11" s="18" customFormat="1" ht="45" x14ac:dyDescent="0.25">
      <c r="A40" s="31" t="str">
        <f>IF(B40="","",IF(ISERROR(MATCH(B40,Modello_CE!D:D,0)),"codice non valido",""))</f>
        <v/>
      </c>
      <c r="B40" s="161" t="s">
        <v>350</v>
      </c>
      <c r="C40" s="162" t="s">
        <v>1687</v>
      </c>
      <c r="D40" s="163" t="s">
        <v>1688</v>
      </c>
      <c r="E40" s="164"/>
      <c r="F40" s="164"/>
      <c r="G40" s="164">
        <v>0</v>
      </c>
      <c r="H40" s="164"/>
      <c r="I40" s="165"/>
      <c r="J40" s="244">
        <f t="shared" si="0"/>
        <v>0</v>
      </c>
      <c r="K40" s="244">
        <v>0</v>
      </c>
    </row>
    <row r="41" spans="1:11" s="18" customFormat="1" ht="30" x14ac:dyDescent="0.25">
      <c r="A41" s="31" t="str">
        <f>IF(B41="","",IF(ISERROR(MATCH(B41,Modello_CE!D:D,0)),"codice non valido",""))</f>
        <v/>
      </c>
      <c r="B41" s="161" t="s">
        <v>276</v>
      </c>
      <c r="C41" s="162" t="s">
        <v>1689</v>
      </c>
      <c r="D41" s="163" t="s">
        <v>2594</v>
      </c>
      <c r="E41" s="164"/>
      <c r="F41" s="164">
        <v>54716</v>
      </c>
      <c r="G41" s="164">
        <v>54716</v>
      </c>
      <c r="H41" s="164"/>
      <c r="I41" s="165"/>
      <c r="J41" s="244">
        <f t="shared" si="0"/>
        <v>54716</v>
      </c>
      <c r="K41" s="244"/>
    </row>
    <row r="42" spans="1:11" s="18" customFormat="1" ht="45" x14ac:dyDescent="0.25">
      <c r="A42" s="31" t="str">
        <f>IF(B42="","",IF(ISERROR(MATCH(B42,Modello_CE!D:D,0)),"codice non valido",""))</f>
        <v/>
      </c>
      <c r="B42" s="161" t="s">
        <v>366</v>
      </c>
      <c r="C42" s="162" t="s">
        <v>1690</v>
      </c>
      <c r="D42" s="163" t="s">
        <v>1691</v>
      </c>
      <c r="E42" s="164"/>
      <c r="F42" s="164"/>
      <c r="G42" s="164">
        <v>0</v>
      </c>
      <c r="H42" s="164"/>
      <c r="I42" s="165"/>
      <c r="J42" s="244">
        <f t="shared" si="0"/>
        <v>0</v>
      </c>
      <c r="K42" s="244">
        <v>0</v>
      </c>
    </row>
    <row r="43" spans="1:11" s="18" customFormat="1" ht="45" x14ac:dyDescent="0.25">
      <c r="A43" s="31" t="str">
        <f>IF(B43="","",IF(ISERROR(MATCH(B43,Modello_CE!D:D,0)),"codice non valido",""))</f>
        <v/>
      </c>
      <c r="B43" s="161" t="s">
        <v>368</v>
      </c>
      <c r="C43" s="162" t="s">
        <v>1692</v>
      </c>
      <c r="D43" s="163" t="s">
        <v>1693</v>
      </c>
      <c r="E43" s="164"/>
      <c r="F43" s="164"/>
      <c r="G43" s="164">
        <v>0</v>
      </c>
      <c r="H43" s="164"/>
      <c r="I43" s="165"/>
      <c r="J43" s="244">
        <f t="shared" si="0"/>
        <v>0</v>
      </c>
      <c r="K43" s="244">
        <v>0</v>
      </c>
    </row>
    <row r="44" spans="1:11" s="18" customFormat="1" ht="30" x14ac:dyDescent="0.25">
      <c r="A44" s="31" t="str">
        <f>IF(B44="","",IF(ISERROR(MATCH(B44,Modello_CE!D:D,0)),"codice non valido",""))</f>
        <v/>
      </c>
      <c r="B44" s="161" t="s">
        <v>370</v>
      </c>
      <c r="C44" s="162" t="s">
        <v>1694</v>
      </c>
      <c r="D44" s="163" t="s">
        <v>1695</v>
      </c>
      <c r="E44" s="164"/>
      <c r="F44" s="164"/>
      <c r="G44" s="164">
        <v>0</v>
      </c>
      <c r="H44" s="164"/>
      <c r="I44" s="165"/>
      <c r="J44" s="244">
        <f t="shared" si="0"/>
        <v>0</v>
      </c>
      <c r="K44" s="244">
        <v>0</v>
      </c>
    </row>
    <row r="45" spans="1:11" s="18" customFormat="1" ht="45" x14ac:dyDescent="0.25">
      <c r="A45" s="31" t="str">
        <f>IF(B45="","",IF(ISERROR(MATCH(B45,Modello_CE!D:D,0)),"codice non valido",""))</f>
        <v/>
      </c>
      <c r="B45" s="161" t="s">
        <v>372</v>
      </c>
      <c r="C45" s="162" t="s">
        <v>1696</v>
      </c>
      <c r="D45" s="163" t="s">
        <v>1697</v>
      </c>
      <c r="E45" s="164"/>
      <c r="F45" s="164"/>
      <c r="G45" s="164">
        <v>0</v>
      </c>
      <c r="H45" s="164"/>
      <c r="I45" s="165"/>
      <c r="J45" s="244">
        <f t="shared" si="0"/>
        <v>0</v>
      </c>
      <c r="K45" s="244">
        <v>0</v>
      </c>
    </row>
    <row r="46" spans="1:11" s="18" customFormat="1" ht="30" x14ac:dyDescent="0.25">
      <c r="A46" s="31" t="str">
        <f>IF(B46="","",IF(ISERROR(MATCH(B46,Modello_CE!D:D,0)),"codice non valido",""))</f>
        <v/>
      </c>
      <c r="B46" s="161" t="s">
        <v>374</v>
      </c>
      <c r="C46" s="162" t="s">
        <v>1698</v>
      </c>
      <c r="D46" s="163" t="s">
        <v>1699</v>
      </c>
      <c r="E46" s="164"/>
      <c r="F46" s="164">
        <v>40892.5</v>
      </c>
      <c r="G46" s="164">
        <v>40892.5</v>
      </c>
      <c r="H46" s="164"/>
      <c r="I46" s="165"/>
      <c r="J46" s="244">
        <f t="shared" si="0"/>
        <v>40892.5</v>
      </c>
      <c r="K46" s="244">
        <v>10312.5</v>
      </c>
    </row>
    <row r="47" spans="1:11" s="18" customFormat="1" ht="30" x14ac:dyDescent="0.25">
      <c r="A47" s="31" t="str">
        <f>IF(B47="","",IF(ISERROR(MATCH(B47,Modello_CE!D:D,0)),"codice non valido",""))</f>
        <v/>
      </c>
      <c r="B47" s="161" t="s">
        <v>374</v>
      </c>
      <c r="C47" s="162" t="s">
        <v>1700</v>
      </c>
      <c r="D47" s="163" t="s">
        <v>1701</v>
      </c>
      <c r="E47" s="164"/>
      <c r="F47" s="164">
        <v>91104.14</v>
      </c>
      <c r="G47" s="164">
        <v>91104.14</v>
      </c>
      <c r="H47" s="164"/>
      <c r="I47" s="165"/>
      <c r="J47" s="244">
        <f t="shared" si="0"/>
        <v>91104.14</v>
      </c>
      <c r="K47" s="244">
        <v>5200</v>
      </c>
    </row>
    <row r="48" spans="1:11" s="18" customFormat="1" ht="30" x14ac:dyDescent="0.25">
      <c r="A48" s="31" t="str">
        <f>IF(B48="","",IF(ISERROR(MATCH(B48,Modello_CE!D:D,0)),"codice non valido",""))</f>
        <v/>
      </c>
      <c r="B48" s="161" t="s">
        <v>374</v>
      </c>
      <c r="C48" s="162" t="s">
        <v>1702</v>
      </c>
      <c r="D48" s="163" t="s">
        <v>1703</v>
      </c>
      <c r="E48" s="164"/>
      <c r="F48" s="164">
        <v>11466.65</v>
      </c>
      <c r="G48" s="164">
        <v>11466.65</v>
      </c>
      <c r="H48" s="164"/>
      <c r="I48" s="165"/>
      <c r="J48" s="244">
        <f t="shared" si="0"/>
        <v>11466.65</v>
      </c>
      <c r="K48" s="244">
        <v>4930.75</v>
      </c>
    </row>
    <row r="49" spans="1:11" s="18" customFormat="1" ht="30" x14ac:dyDescent="0.25">
      <c r="A49" s="31" t="str">
        <f>IF(B49="","",IF(ISERROR(MATCH(B49,Modello_CE!D:D,0)),"codice non valido",""))</f>
        <v/>
      </c>
      <c r="B49" s="161" t="s">
        <v>378</v>
      </c>
      <c r="C49" s="162" t="s">
        <v>1704</v>
      </c>
      <c r="D49" s="163" t="s">
        <v>1705</v>
      </c>
      <c r="E49" s="164"/>
      <c r="F49" s="164">
        <v>3364</v>
      </c>
      <c r="G49" s="164">
        <v>3364</v>
      </c>
      <c r="H49" s="164"/>
      <c r="I49" s="165"/>
      <c r="J49" s="244">
        <f t="shared" si="0"/>
        <v>3364</v>
      </c>
      <c r="K49" s="244">
        <v>1966.86</v>
      </c>
    </row>
    <row r="50" spans="1:11" s="18" customFormat="1" ht="60" x14ac:dyDescent="0.25">
      <c r="A50" s="31" t="str">
        <f>IF(B50="","",IF(ISERROR(MATCH(B50,Modello_CE!D:D,0)),"codice non valido",""))</f>
        <v/>
      </c>
      <c r="B50" s="161" t="s">
        <v>380</v>
      </c>
      <c r="C50" s="162" t="s">
        <v>1706</v>
      </c>
      <c r="D50" s="163" t="s">
        <v>1707</v>
      </c>
      <c r="E50" s="164"/>
      <c r="F50" s="164">
        <v>846232.37</v>
      </c>
      <c r="G50" s="164">
        <v>846232.37</v>
      </c>
      <c r="H50" s="164"/>
      <c r="I50" s="165"/>
      <c r="J50" s="244">
        <f t="shared" si="0"/>
        <v>846232.37</v>
      </c>
      <c r="K50" s="244">
        <v>731333.23</v>
      </c>
    </row>
    <row r="51" spans="1:11" s="18" customFormat="1" ht="60" x14ac:dyDescent="0.25">
      <c r="A51" s="31" t="str">
        <f>IF(B51="","",IF(ISERROR(MATCH(B51,Modello_CE!D:D,0)),"codice non valido",""))</f>
        <v/>
      </c>
      <c r="B51" s="161" t="s">
        <v>380</v>
      </c>
      <c r="C51" s="162" t="s">
        <v>1708</v>
      </c>
      <c r="D51" s="163" t="s">
        <v>1709</v>
      </c>
      <c r="E51" s="164"/>
      <c r="F51" s="164">
        <v>784483</v>
      </c>
      <c r="G51" s="164">
        <v>784483</v>
      </c>
      <c r="H51" s="164"/>
      <c r="I51" s="165"/>
      <c r="J51" s="244">
        <f t="shared" si="0"/>
        <v>784483</v>
      </c>
      <c r="K51" s="244">
        <v>914971.54</v>
      </c>
    </row>
    <row r="52" spans="1:11" s="18" customFormat="1" ht="30" x14ac:dyDescent="0.25">
      <c r="A52" s="31" t="str">
        <f>IF(B52="","",IF(ISERROR(MATCH(B52,Modello_CE!D:D,0)),"codice non valido",""))</f>
        <v/>
      </c>
      <c r="B52" s="161" t="s">
        <v>382</v>
      </c>
      <c r="C52" s="162" t="s">
        <v>1710</v>
      </c>
      <c r="D52" s="163" t="s">
        <v>1711</v>
      </c>
      <c r="E52" s="164"/>
      <c r="F52" s="164"/>
      <c r="G52" s="164">
        <v>0</v>
      </c>
      <c r="H52" s="164">
        <v>0</v>
      </c>
      <c r="I52" s="165"/>
      <c r="J52" s="244">
        <f t="shared" si="0"/>
        <v>0</v>
      </c>
      <c r="K52" s="244">
        <v>0</v>
      </c>
    </row>
    <row r="53" spans="1:11" s="18" customFormat="1" ht="30" x14ac:dyDescent="0.25">
      <c r="A53" s="31" t="str">
        <f>IF(B53="","",IF(ISERROR(MATCH(B53,Modello_CE!D:D,0)),"codice non valido",""))</f>
        <v/>
      </c>
      <c r="B53" s="161" t="s">
        <v>384</v>
      </c>
      <c r="C53" s="162" t="s">
        <v>1712</v>
      </c>
      <c r="D53" s="163" t="s">
        <v>1713</v>
      </c>
      <c r="E53" s="164">
        <v>0</v>
      </c>
      <c r="F53" s="164"/>
      <c r="G53" s="164">
        <v>0</v>
      </c>
      <c r="H53" s="164"/>
      <c r="I53" s="165"/>
      <c r="J53" s="244">
        <f t="shared" si="0"/>
        <v>0</v>
      </c>
      <c r="K53" s="244">
        <v>51886.44</v>
      </c>
    </row>
    <row r="54" spans="1:11" s="18" customFormat="1" ht="45" x14ac:dyDescent="0.25">
      <c r="A54" s="31" t="str">
        <f>IF(B54="","",IF(ISERROR(MATCH(B54,Modello_CE!D:D,0)),"codice non valido",""))</f>
        <v/>
      </c>
      <c r="B54" s="161" t="s">
        <v>386</v>
      </c>
      <c r="C54" s="162" t="s">
        <v>1714</v>
      </c>
      <c r="D54" s="163" t="s">
        <v>1715</v>
      </c>
      <c r="E54" s="164"/>
      <c r="F54" s="164">
        <v>138160.41</v>
      </c>
      <c r="G54" s="164">
        <v>138160.41</v>
      </c>
      <c r="H54" s="164"/>
      <c r="I54" s="165"/>
      <c r="J54" s="244">
        <f t="shared" si="0"/>
        <v>138160.41</v>
      </c>
      <c r="K54" s="244">
        <v>222343.67</v>
      </c>
    </row>
    <row r="55" spans="1:11" s="18" customFormat="1" ht="30" x14ac:dyDescent="0.25">
      <c r="A55" s="31" t="str">
        <f>IF(B55="","",IF(ISERROR(MATCH(B55,Modello_CE!D:D,0)),"codice non valido",""))</f>
        <v/>
      </c>
      <c r="B55" s="161" t="s">
        <v>388</v>
      </c>
      <c r="C55" s="162" t="s">
        <v>1716</v>
      </c>
      <c r="D55" s="163" t="s">
        <v>1717</v>
      </c>
      <c r="E55" s="164"/>
      <c r="F55" s="164"/>
      <c r="G55" s="164">
        <v>0</v>
      </c>
      <c r="H55" s="164"/>
      <c r="I55" s="165"/>
      <c r="J55" s="244">
        <f t="shared" si="0"/>
        <v>0</v>
      </c>
      <c r="K55" s="244">
        <v>31099.48</v>
      </c>
    </row>
    <row r="56" spans="1:11" s="18" customFormat="1" ht="45" x14ac:dyDescent="0.25">
      <c r="A56" s="31" t="str">
        <f>IF(B56="","",IF(ISERROR(MATCH(B56,Modello_CE!D:D,0)),"codice non valido",""))</f>
        <v/>
      </c>
      <c r="B56" s="161" t="s">
        <v>390</v>
      </c>
      <c r="C56" s="162" t="s">
        <v>1718</v>
      </c>
      <c r="D56" s="163" t="s">
        <v>1719</v>
      </c>
      <c r="E56" s="164"/>
      <c r="F56" s="164"/>
      <c r="G56" s="164">
        <v>0</v>
      </c>
      <c r="H56" s="164"/>
      <c r="I56" s="165"/>
      <c r="J56" s="244">
        <f t="shared" si="0"/>
        <v>0</v>
      </c>
      <c r="K56" s="244">
        <v>0</v>
      </c>
    </row>
    <row r="57" spans="1:11" s="18" customFormat="1" ht="45" x14ac:dyDescent="0.25">
      <c r="A57" s="31" t="str">
        <f>IF(B57="","",IF(ISERROR(MATCH(B57,Modello_CE!D:D,0)),"codice non valido",""))</f>
        <v/>
      </c>
      <c r="B57" s="161" t="s">
        <v>384</v>
      </c>
      <c r="C57" s="162" t="s">
        <v>1720</v>
      </c>
      <c r="D57" s="168" t="s">
        <v>1721</v>
      </c>
      <c r="E57" s="164"/>
      <c r="F57" s="164"/>
      <c r="G57" s="164">
        <v>0</v>
      </c>
      <c r="H57" s="164"/>
      <c r="I57" s="165"/>
      <c r="J57" s="244">
        <f t="shared" si="0"/>
        <v>0</v>
      </c>
      <c r="K57" s="244">
        <v>0</v>
      </c>
    </row>
    <row r="58" spans="1:11" s="18" customFormat="1" ht="30" x14ac:dyDescent="0.25">
      <c r="A58" s="31" t="str">
        <f>IF(B58="","",IF(ISERROR(MATCH(B58,Modello_CE!D:D,0)),"codice non valido",""))</f>
        <v/>
      </c>
      <c r="B58" s="161" t="s">
        <v>428</v>
      </c>
      <c r="C58" s="162" t="s">
        <v>1722</v>
      </c>
      <c r="D58" s="163" t="s">
        <v>1723</v>
      </c>
      <c r="E58" s="164"/>
      <c r="F58" s="164">
        <v>83649.600000000006</v>
      </c>
      <c r="G58" s="164">
        <v>83649.600000000006</v>
      </c>
      <c r="H58" s="164"/>
      <c r="I58" s="165"/>
      <c r="J58" s="244">
        <f t="shared" si="0"/>
        <v>83649.600000000006</v>
      </c>
      <c r="K58" s="244">
        <v>53979.32</v>
      </c>
    </row>
    <row r="59" spans="1:11" s="18" customFormat="1" x14ac:dyDescent="0.25">
      <c r="A59" s="31" t="str">
        <f>IF(B59="","",IF(ISERROR(MATCH(B59,Modello_CE!D:D,0)),"codice non valido",""))</f>
        <v/>
      </c>
      <c r="B59" s="161" t="s">
        <v>428</v>
      </c>
      <c r="C59" s="162" t="s">
        <v>1724</v>
      </c>
      <c r="D59" s="163" t="s">
        <v>1725</v>
      </c>
      <c r="E59" s="164"/>
      <c r="F59" s="164"/>
      <c r="G59" s="164">
        <v>0</v>
      </c>
      <c r="H59" s="164"/>
      <c r="I59" s="165"/>
      <c r="J59" s="244">
        <f t="shared" si="0"/>
        <v>0</v>
      </c>
      <c r="K59" s="244">
        <v>0</v>
      </c>
    </row>
    <row r="60" spans="1:11" s="18" customFormat="1" ht="45" x14ac:dyDescent="0.25">
      <c r="A60" s="31" t="str">
        <f>IF(B60="","",IF(ISERROR(MATCH(B60,Modello_CE!D:D,0)),"codice non valido",""))</f>
        <v/>
      </c>
      <c r="B60" s="161" t="s">
        <v>460</v>
      </c>
      <c r="C60" s="162" t="s">
        <v>1726</v>
      </c>
      <c r="D60" s="163" t="s">
        <v>1727</v>
      </c>
      <c r="E60" s="164"/>
      <c r="F60" s="164">
        <v>38296</v>
      </c>
      <c r="G60" s="164">
        <v>38296</v>
      </c>
      <c r="H60" s="164"/>
      <c r="I60" s="165"/>
      <c r="J60" s="244">
        <f t="shared" si="0"/>
        <v>38296</v>
      </c>
      <c r="K60" s="244">
        <v>1715</v>
      </c>
    </row>
    <row r="61" spans="1:11" s="18" customFormat="1" x14ac:dyDescent="0.25">
      <c r="A61" s="31" t="str">
        <f>IF(B61="","",IF(ISERROR(MATCH(B61,Modello_CE!D:D,0)),"codice non valido",""))</f>
        <v/>
      </c>
      <c r="B61" s="161" t="s">
        <v>458</v>
      </c>
      <c r="C61" s="162" t="s">
        <v>1728</v>
      </c>
      <c r="D61" s="163" t="s">
        <v>1729</v>
      </c>
      <c r="E61" s="164"/>
      <c r="F61" s="164">
        <v>5793.34</v>
      </c>
      <c r="G61" s="164">
        <v>5793.34</v>
      </c>
      <c r="H61" s="164"/>
      <c r="I61" s="165"/>
      <c r="J61" s="244">
        <f t="shared" si="0"/>
        <v>5793.34</v>
      </c>
      <c r="K61" s="244">
        <v>7417.6</v>
      </c>
    </row>
    <row r="62" spans="1:11" s="18" customFormat="1" x14ac:dyDescent="0.25">
      <c r="A62" s="31" t="str">
        <f>IF(B62="","",IF(ISERROR(MATCH(B62,Modello_CE!D:D,0)),"codice non valido",""))</f>
        <v/>
      </c>
      <c r="B62" s="161" t="s">
        <v>460</v>
      </c>
      <c r="C62" s="162" t="s">
        <v>1730</v>
      </c>
      <c r="D62" s="163" t="s">
        <v>1731</v>
      </c>
      <c r="E62" s="164"/>
      <c r="F62" s="164">
        <v>360</v>
      </c>
      <c r="G62" s="164">
        <v>360</v>
      </c>
      <c r="H62" s="164"/>
      <c r="I62" s="165"/>
      <c r="J62" s="244">
        <f t="shared" si="0"/>
        <v>360</v>
      </c>
      <c r="K62" s="244"/>
    </row>
    <row r="63" spans="1:11" s="18" customFormat="1" x14ac:dyDescent="0.25">
      <c r="A63" s="31" t="str">
        <f>IF(B63="","",IF(ISERROR(MATCH(B63,Modello_CE!D:D,0)),"codice non valido",""))</f>
        <v/>
      </c>
      <c r="B63" s="161" t="s">
        <v>456</v>
      </c>
      <c r="C63" s="162" t="s">
        <v>1732</v>
      </c>
      <c r="D63" s="163" t="s">
        <v>1733</v>
      </c>
      <c r="E63" s="164"/>
      <c r="F63" s="164"/>
      <c r="G63" s="164">
        <v>0</v>
      </c>
      <c r="H63" s="164"/>
      <c r="I63" s="165"/>
      <c r="J63" s="244">
        <f t="shared" si="0"/>
        <v>0</v>
      </c>
      <c r="K63" s="244">
        <v>0</v>
      </c>
    </row>
    <row r="64" spans="1:11" s="18" customFormat="1" x14ac:dyDescent="0.25">
      <c r="A64" s="31" t="str">
        <f>IF(B64="","",IF(ISERROR(MATCH(B64,Modello_CE!D:D,0)),"codice non valido",""))</f>
        <v/>
      </c>
      <c r="B64" s="161" t="s">
        <v>460</v>
      </c>
      <c r="C64" s="162" t="s">
        <v>1734</v>
      </c>
      <c r="D64" s="163" t="s">
        <v>1735</v>
      </c>
      <c r="E64" s="164"/>
      <c r="F64" s="164"/>
      <c r="G64" s="164">
        <v>0</v>
      </c>
      <c r="H64" s="164"/>
      <c r="I64" s="165"/>
      <c r="J64" s="244">
        <f t="shared" si="0"/>
        <v>0</v>
      </c>
      <c r="K64" s="244">
        <v>0</v>
      </c>
    </row>
    <row r="65" spans="1:11" s="18" customFormat="1" x14ac:dyDescent="0.25">
      <c r="A65" s="31" t="str">
        <f>IF(B65="","",IF(ISERROR(MATCH(B65,Modello_CE!D:D,0)),"codice non valido",""))</f>
        <v/>
      </c>
      <c r="B65" s="161" t="s">
        <v>460</v>
      </c>
      <c r="C65" s="162" t="s">
        <v>1736</v>
      </c>
      <c r="D65" s="163" t="s">
        <v>1737</v>
      </c>
      <c r="E65" s="164"/>
      <c r="F65" s="164">
        <v>2905.76</v>
      </c>
      <c r="G65" s="164">
        <v>2905.76</v>
      </c>
      <c r="H65" s="164"/>
      <c r="I65" s="165"/>
      <c r="J65" s="244">
        <f t="shared" si="0"/>
        <v>2905.76</v>
      </c>
      <c r="K65" s="244">
        <v>4566</v>
      </c>
    </row>
    <row r="66" spans="1:11" s="18" customFormat="1" ht="30" x14ac:dyDescent="0.25">
      <c r="A66" s="31" t="str">
        <f>IF(B66="","",IF(ISERROR(MATCH(B66,Modello_CE!D:D,0)),"codice non valido",""))</f>
        <v/>
      </c>
      <c r="B66" s="161" t="s">
        <v>460</v>
      </c>
      <c r="C66" s="162" t="s">
        <v>1738</v>
      </c>
      <c r="D66" s="163" t="s">
        <v>1739</v>
      </c>
      <c r="E66" s="164"/>
      <c r="F66" s="164"/>
      <c r="G66" s="164">
        <v>0</v>
      </c>
      <c r="H66" s="164"/>
      <c r="I66" s="165"/>
      <c r="J66" s="244">
        <f t="shared" si="0"/>
        <v>0</v>
      </c>
      <c r="K66" s="244">
        <v>0</v>
      </c>
    </row>
    <row r="67" spans="1:11" s="18" customFormat="1" x14ac:dyDescent="0.25">
      <c r="A67" s="31" t="str">
        <f>IF(B67="","",IF(ISERROR(MATCH(B67,Modello_CE!D:D,0)),"codice non valido",""))</f>
        <v/>
      </c>
      <c r="B67" s="161" t="s">
        <v>394</v>
      </c>
      <c r="C67" s="162" t="s">
        <v>1740</v>
      </c>
      <c r="D67" s="163" t="s">
        <v>1741</v>
      </c>
      <c r="E67" s="164"/>
      <c r="F67" s="164">
        <v>137565.81</v>
      </c>
      <c r="G67" s="164">
        <v>137565.81</v>
      </c>
      <c r="H67" s="164"/>
      <c r="I67" s="165"/>
      <c r="J67" s="244">
        <f t="shared" si="0"/>
        <v>137565.81</v>
      </c>
      <c r="K67" s="244">
        <v>142899.93</v>
      </c>
    </row>
    <row r="68" spans="1:11" s="18" customFormat="1" ht="75" x14ac:dyDescent="0.25">
      <c r="A68" s="31" t="str">
        <f>IF(B68="","",IF(ISERROR(MATCH(B68,Modello_CE!D:D,0)),"codice non valido",""))</f>
        <v/>
      </c>
      <c r="B68" s="161" t="s">
        <v>460</v>
      </c>
      <c r="C68" s="162" t="s">
        <v>1742</v>
      </c>
      <c r="D68" s="163" t="s">
        <v>1743</v>
      </c>
      <c r="E68" s="164"/>
      <c r="F68" s="164"/>
      <c r="G68" s="164">
        <v>0</v>
      </c>
      <c r="H68" s="164"/>
      <c r="I68" s="165"/>
      <c r="J68" s="244">
        <f t="shared" si="0"/>
        <v>0</v>
      </c>
      <c r="K68" s="244">
        <v>0</v>
      </c>
    </row>
    <row r="69" spans="1:11" s="18" customFormat="1" ht="45" x14ac:dyDescent="0.25">
      <c r="A69" s="31" t="str">
        <f>IF(B69="","",IF(ISERROR(MATCH(B69,Modello_CE!D:D,0)),"codice non valido",""))</f>
        <v/>
      </c>
      <c r="B69" s="161" t="s">
        <v>460</v>
      </c>
      <c r="C69" s="162" t="s">
        <v>1744</v>
      </c>
      <c r="D69" s="163" t="s">
        <v>1745</v>
      </c>
      <c r="E69" s="164"/>
      <c r="F69" s="164"/>
      <c r="G69" s="164">
        <v>0</v>
      </c>
      <c r="H69" s="164"/>
      <c r="I69" s="165"/>
      <c r="J69" s="244">
        <f t="shared" si="0"/>
        <v>0</v>
      </c>
      <c r="K69" s="244">
        <v>0</v>
      </c>
    </row>
    <row r="70" spans="1:11" s="18" customFormat="1" ht="45" x14ac:dyDescent="0.25">
      <c r="A70" s="31" t="str">
        <f>IF(B70="","",IF(ISERROR(MATCH(B70,Modello_CE!D:D,0)),"codice non valido",""))</f>
        <v/>
      </c>
      <c r="B70" s="161" t="s">
        <v>408</v>
      </c>
      <c r="C70" s="162" t="s">
        <v>1746</v>
      </c>
      <c r="D70" s="163" t="s">
        <v>1747</v>
      </c>
      <c r="E70" s="164"/>
      <c r="F70" s="164">
        <v>162615.95000000001</v>
      </c>
      <c r="G70" s="164">
        <v>162615.95000000001</v>
      </c>
      <c r="H70" s="164"/>
      <c r="I70" s="165"/>
      <c r="J70" s="244">
        <f t="shared" si="0"/>
        <v>162615.95000000001</v>
      </c>
      <c r="K70" s="244"/>
    </row>
    <row r="71" spans="1:11" s="18" customFormat="1" ht="45" x14ac:dyDescent="0.25">
      <c r="A71" s="31" t="str">
        <f>IF(B71="","",IF(ISERROR(MATCH(B71,Modello_CE!D:D,0)),"codice non valido",""))</f>
        <v/>
      </c>
      <c r="B71" s="161" t="s">
        <v>412</v>
      </c>
      <c r="C71" s="162" t="s">
        <v>1748</v>
      </c>
      <c r="D71" s="163" t="s">
        <v>1749</v>
      </c>
      <c r="E71" s="164"/>
      <c r="F71" s="164">
        <v>66491.63</v>
      </c>
      <c r="G71" s="164">
        <v>66491.63</v>
      </c>
      <c r="H71" s="164"/>
      <c r="I71" s="165"/>
      <c r="J71" s="244">
        <f t="shared" ref="J71:J134" si="1">G71</f>
        <v>66491.63</v>
      </c>
      <c r="K71" s="244"/>
    </row>
    <row r="72" spans="1:11" s="18" customFormat="1" ht="30" x14ac:dyDescent="0.25">
      <c r="A72" s="31" t="str">
        <f>IF(B72="","",IF(ISERROR(MATCH(B72,Modello_CE!D:D,0)),"codice non valido",""))</f>
        <v/>
      </c>
      <c r="B72" s="161" t="s">
        <v>456</v>
      </c>
      <c r="C72" s="162" t="s">
        <v>1750</v>
      </c>
      <c r="D72" s="163" t="s">
        <v>1751</v>
      </c>
      <c r="E72" s="164"/>
      <c r="F72" s="164"/>
      <c r="G72" s="164">
        <v>0</v>
      </c>
      <c r="H72" s="164"/>
      <c r="I72" s="165"/>
      <c r="J72" s="244">
        <f t="shared" si="1"/>
        <v>0</v>
      </c>
      <c r="K72" s="244">
        <v>0</v>
      </c>
    </row>
    <row r="73" spans="1:11" s="18" customFormat="1" ht="30" x14ac:dyDescent="0.25">
      <c r="A73" s="31" t="str">
        <f>IF(B73="","",IF(ISERROR(MATCH(B73,Modello_CE!D:D,0)),"codice non valido",""))</f>
        <v/>
      </c>
      <c r="B73" s="161" t="s">
        <v>460</v>
      </c>
      <c r="C73" s="162" t="s">
        <v>1752</v>
      </c>
      <c r="D73" s="163" t="s">
        <v>1753</v>
      </c>
      <c r="E73" s="164"/>
      <c r="F73" s="164"/>
      <c r="G73" s="164">
        <v>0</v>
      </c>
      <c r="H73" s="164"/>
      <c r="I73" s="165"/>
      <c r="J73" s="244">
        <f t="shared" si="1"/>
        <v>0</v>
      </c>
      <c r="K73" s="244">
        <v>300</v>
      </c>
    </row>
    <row r="74" spans="1:11" s="18" customFormat="1" ht="45" x14ac:dyDescent="0.25">
      <c r="A74" s="31" t="str">
        <f>IF(B74="","",IF(ISERROR(MATCH(B74,Modello_CE!D:D,0)),"codice non valido",""))</f>
        <v/>
      </c>
      <c r="B74" s="161" t="s">
        <v>460</v>
      </c>
      <c r="C74" s="162" t="s">
        <v>1754</v>
      </c>
      <c r="D74" s="163" t="s">
        <v>1755</v>
      </c>
      <c r="E74" s="164"/>
      <c r="F74" s="164"/>
      <c r="G74" s="164">
        <v>0</v>
      </c>
      <c r="H74" s="164"/>
      <c r="I74" s="165"/>
      <c r="J74" s="244">
        <f t="shared" si="1"/>
        <v>0</v>
      </c>
      <c r="K74" s="244">
        <v>129882.46</v>
      </c>
    </row>
    <row r="75" spans="1:11" s="18" customFormat="1" ht="30" x14ac:dyDescent="0.25">
      <c r="A75" s="31" t="str">
        <f>IF(B75="","",IF(ISERROR(MATCH(B75,Modello_CE!D:D,0)),"codice non valido",""))</f>
        <v/>
      </c>
      <c r="B75" s="161" t="s">
        <v>460</v>
      </c>
      <c r="C75" s="162" t="s">
        <v>1756</v>
      </c>
      <c r="D75" s="163" t="s">
        <v>1757</v>
      </c>
      <c r="E75" s="164"/>
      <c r="F75" s="164"/>
      <c r="G75" s="164">
        <v>0</v>
      </c>
      <c r="H75" s="164"/>
      <c r="I75" s="165"/>
      <c r="J75" s="244">
        <f t="shared" si="1"/>
        <v>0</v>
      </c>
      <c r="K75" s="244">
        <v>10000</v>
      </c>
    </row>
    <row r="76" spans="1:11" s="18" customFormat="1" x14ac:dyDescent="0.25">
      <c r="A76" s="31" t="str">
        <f>IF(B76="","",IF(ISERROR(MATCH(B76,Modello_CE!D:D,0)),"codice non valido",""))</f>
        <v/>
      </c>
      <c r="B76" s="161" t="s">
        <v>426</v>
      </c>
      <c r="C76" s="162" t="s">
        <v>1758</v>
      </c>
      <c r="D76" s="163" t="s">
        <v>3370</v>
      </c>
      <c r="E76" s="164"/>
      <c r="F76" s="164">
        <v>377576.68</v>
      </c>
      <c r="G76" s="164">
        <v>377576.68</v>
      </c>
      <c r="H76" s="164"/>
      <c r="I76" s="165"/>
      <c r="J76" s="244">
        <f t="shared" si="1"/>
        <v>377576.68</v>
      </c>
      <c r="K76" s="244">
        <v>453542.45</v>
      </c>
    </row>
    <row r="77" spans="1:11" s="18" customFormat="1" x14ac:dyDescent="0.25">
      <c r="A77" s="31" t="str">
        <f>IF(B77="","",IF(ISERROR(MATCH(B77,Modello_CE!D:D,0)),"codice non valido",""))</f>
        <v/>
      </c>
      <c r="B77" s="161" t="s">
        <v>456</v>
      </c>
      <c r="C77" s="162" t="s">
        <v>1759</v>
      </c>
      <c r="D77" s="163" t="s">
        <v>1760</v>
      </c>
      <c r="E77" s="164"/>
      <c r="F77" s="164">
        <v>43139.6</v>
      </c>
      <c r="G77" s="164">
        <v>43139.6</v>
      </c>
      <c r="H77" s="164"/>
      <c r="I77" s="165"/>
      <c r="J77" s="244">
        <f t="shared" si="1"/>
        <v>43139.6</v>
      </c>
      <c r="K77" s="244">
        <v>44064.84</v>
      </c>
    </row>
    <row r="78" spans="1:11" s="18" customFormat="1" x14ac:dyDescent="0.25">
      <c r="A78" s="31" t="str">
        <f>IF(B78="","",IF(ISERROR(MATCH(B78,Modello_CE!D:D,0)),"codice non valido",""))</f>
        <v/>
      </c>
      <c r="B78" s="161" t="s">
        <v>456</v>
      </c>
      <c r="C78" s="162" t="s">
        <v>1761</v>
      </c>
      <c r="D78" s="163" t="s">
        <v>1762</v>
      </c>
      <c r="E78" s="164"/>
      <c r="F78" s="164">
        <v>58746.58</v>
      </c>
      <c r="G78" s="164">
        <v>58746.58</v>
      </c>
      <c r="H78" s="164"/>
      <c r="I78" s="165"/>
      <c r="J78" s="244">
        <f t="shared" si="1"/>
        <v>58746.58</v>
      </c>
      <c r="K78" s="244">
        <v>8519.15</v>
      </c>
    </row>
    <row r="79" spans="1:11" s="18" customFormat="1" ht="30" x14ac:dyDescent="0.25">
      <c r="A79" s="31" t="str">
        <f>IF(B79="","",IF(ISERROR(MATCH(B79,Modello_CE!D:D,0)),"codice non valido",""))</f>
        <v/>
      </c>
      <c r="B79" s="161" t="s">
        <v>432</v>
      </c>
      <c r="C79" s="162" t="s">
        <v>1763</v>
      </c>
      <c r="D79" s="163" t="s">
        <v>1764</v>
      </c>
      <c r="E79" s="164"/>
      <c r="F79" s="164">
        <v>75166.41</v>
      </c>
      <c r="G79" s="164">
        <v>75166.41</v>
      </c>
      <c r="H79" s="164"/>
      <c r="I79" s="165"/>
      <c r="J79" s="244">
        <f t="shared" si="1"/>
        <v>75166.41</v>
      </c>
      <c r="K79" s="244">
        <v>15152.78</v>
      </c>
    </row>
    <row r="80" spans="1:11" s="18" customFormat="1" ht="45" x14ac:dyDescent="0.25">
      <c r="A80" s="31" t="str">
        <f>IF(B80="","",IF(ISERROR(MATCH(B80,Modello_CE!D:D,0)),"codice non valido",""))</f>
        <v/>
      </c>
      <c r="B80" s="161" t="s">
        <v>432</v>
      </c>
      <c r="C80" s="162" t="s">
        <v>1765</v>
      </c>
      <c r="D80" s="163" t="s">
        <v>1766</v>
      </c>
      <c r="E80" s="164"/>
      <c r="F80" s="164">
        <v>1862289.62</v>
      </c>
      <c r="G80" s="164">
        <v>1862289.62</v>
      </c>
      <c r="H80" s="164"/>
      <c r="I80" s="165"/>
      <c r="J80" s="244">
        <f t="shared" si="1"/>
        <v>1862289.62</v>
      </c>
      <c r="K80" s="244">
        <v>1874312.64</v>
      </c>
    </row>
    <row r="81" spans="1:11" s="18" customFormat="1" ht="45" x14ac:dyDescent="0.25">
      <c r="A81" s="31" t="str">
        <f>IF(B81="","",IF(ISERROR(MATCH(B81,Modello_CE!D:D,0)),"codice non valido",""))</f>
        <v/>
      </c>
      <c r="B81" s="161" t="s">
        <v>434</v>
      </c>
      <c r="C81" s="162" t="s">
        <v>1767</v>
      </c>
      <c r="D81" s="163" t="s">
        <v>1768</v>
      </c>
      <c r="E81" s="164"/>
      <c r="F81" s="164">
        <v>92846.9</v>
      </c>
      <c r="G81" s="164">
        <v>92846.9</v>
      </c>
      <c r="H81" s="164"/>
      <c r="I81" s="165"/>
      <c r="J81" s="244">
        <f t="shared" si="1"/>
        <v>92846.9</v>
      </c>
      <c r="K81" s="244">
        <v>76929.289999999994</v>
      </c>
    </row>
    <row r="82" spans="1:11" s="18" customFormat="1" ht="30" x14ac:dyDescent="0.25">
      <c r="A82" s="31" t="str">
        <f>IF(B82="","",IF(ISERROR(MATCH(B82,Modello_CE!D:D,0)),"codice non valido",""))</f>
        <v/>
      </c>
      <c r="B82" s="161" t="s">
        <v>374</v>
      </c>
      <c r="C82" s="162" t="s">
        <v>1769</v>
      </c>
      <c r="D82" s="163" t="s">
        <v>1770</v>
      </c>
      <c r="E82" s="164"/>
      <c r="F82" s="164">
        <v>328232.18</v>
      </c>
      <c r="G82" s="164">
        <v>328232.18</v>
      </c>
      <c r="H82" s="164"/>
      <c r="I82" s="165"/>
      <c r="J82" s="244">
        <f t="shared" si="1"/>
        <v>328232.18</v>
      </c>
      <c r="K82" s="244">
        <v>294944.53999999998</v>
      </c>
    </row>
    <row r="83" spans="1:11" s="18" customFormat="1" ht="45" x14ac:dyDescent="0.25">
      <c r="A83" s="31" t="str">
        <f>IF(B83="","",IF(ISERROR(MATCH(B83,Modello_CE!D:D,0)),"codice non valido",""))</f>
        <v/>
      </c>
      <c r="B83" s="161" t="s">
        <v>442</v>
      </c>
      <c r="C83" s="162" t="s">
        <v>1771</v>
      </c>
      <c r="D83" s="163" t="s">
        <v>1772</v>
      </c>
      <c r="E83" s="164"/>
      <c r="F83" s="164"/>
      <c r="G83" s="164">
        <v>0</v>
      </c>
      <c r="H83" s="164"/>
      <c r="I83" s="165"/>
      <c r="J83" s="244">
        <f t="shared" si="1"/>
        <v>0</v>
      </c>
      <c r="K83" s="244">
        <v>0</v>
      </c>
    </row>
    <row r="84" spans="1:11" s="18" customFormat="1" ht="30" x14ac:dyDescent="0.25">
      <c r="A84" s="31" t="str">
        <f>IF(B84="","",IF(ISERROR(MATCH(B84,Modello_CE!D:D,0)),"codice non valido",""))</f>
        <v/>
      </c>
      <c r="B84" s="161" t="s">
        <v>440</v>
      </c>
      <c r="C84" s="162" t="s">
        <v>1773</v>
      </c>
      <c r="D84" s="163" t="s">
        <v>1774</v>
      </c>
      <c r="E84" s="164"/>
      <c r="F84" s="164">
        <v>2828662.84</v>
      </c>
      <c r="G84" s="164">
        <v>2828662.84</v>
      </c>
      <c r="H84" s="164"/>
      <c r="I84" s="165"/>
      <c r="J84" s="244">
        <f t="shared" si="1"/>
        <v>2828662.84</v>
      </c>
      <c r="K84" s="244">
        <v>2179919.2599999998</v>
      </c>
    </row>
    <row r="85" spans="1:11" s="18" customFormat="1" ht="45" x14ac:dyDescent="0.25">
      <c r="A85" s="31" t="str">
        <f>IF(B85="","",IF(ISERROR(MATCH(B85,Modello_CE!D:D,0)),"codice non valido",""))</f>
        <v/>
      </c>
      <c r="B85" s="161" t="s">
        <v>446</v>
      </c>
      <c r="C85" s="162" t="s">
        <v>1775</v>
      </c>
      <c r="D85" s="163" t="s">
        <v>1776</v>
      </c>
      <c r="E85" s="164"/>
      <c r="F85" s="164">
        <v>336379.3</v>
      </c>
      <c r="G85" s="164">
        <v>336379.3</v>
      </c>
      <c r="H85" s="164"/>
      <c r="I85" s="165"/>
      <c r="J85" s="244">
        <f t="shared" si="1"/>
        <v>336379.3</v>
      </c>
      <c r="K85" s="244">
        <v>263738.55</v>
      </c>
    </row>
    <row r="86" spans="1:11" s="18" customFormat="1" ht="30" x14ac:dyDescent="0.25">
      <c r="A86" s="31" t="str">
        <f>IF(B86="","",IF(ISERROR(MATCH(B86,Modello_CE!D:D,0)),"codice non valido",""))</f>
        <v/>
      </c>
      <c r="B86" s="169" t="s">
        <v>292</v>
      </c>
      <c r="C86" s="170" t="s">
        <v>1777</v>
      </c>
      <c r="D86" s="171" t="s">
        <v>1778</v>
      </c>
      <c r="E86" s="164"/>
      <c r="F86" s="164">
        <f>-1249234.41-39059.9</f>
        <v>-1288294.3099999998</v>
      </c>
      <c r="G86" s="164">
        <v>-1288294.3099999998</v>
      </c>
      <c r="H86" s="164"/>
      <c r="I86" s="165"/>
      <c r="J86" s="244">
        <f t="shared" si="1"/>
        <v>-1288294.3099999998</v>
      </c>
      <c r="K86" s="244">
        <v>-1558082.22</v>
      </c>
    </row>
    <row r="87" spans="1:11" s="18" customFormat="1" x14ac:dyDescent="0.25">
      <c r="A87" s="31" t="str">
        <f>IF(B87="","",IF(ISERROR(MATCH(B87,Modello_CE!D:D,0)),"codice non valido",""))</f>
        <v/>
      </c>
      <c r="B87" s="161" t="s">
        <v>902</v>
      </c>
      <c r="C87" s="162" t="s">
        <v>1779</v>
      </c>
      <c r="D87" s="163" t="s">
        <v>1780</v>
      </c>
      <c r="E87" s="164"/>
      <c r="F87" s="164">
        <v>1827202.02</v>
      </c>
      <c r="G87" s="164">
        <v>1827202.02</v>
      </c>
      <c r="H87" s="164"/>
      <c r="I87" s="165"/>
      <c r="J87" s="244">
        <f t="shared" si="1"/>
        <v>1827202.02</v>
      </c>
      <c r="K87" s="244">
        <v>1885900.35</v>
      </c>
    </row>
    <row r="88" spans="1:11" s="18" customFormat="1" x14ac:dyDescent="0.25">
      <c r="A88" s="31" t="str">
        <f>IF(B88="","",IF(ISERROR(MATCH(B88,Modello_CE!D:D,0)),"codice non valido",""))</f>
        <v/>
      </c>
      <c r="B88" s="161" t="s">
        <v>902</v>
      </c>
      <c r="C88" s="162" t="s">
        <v>1781</v>
      </c>
      <c r="D88" s="163" t="s">
        <v>1782</v>
      </c>
      <c r="E88" s="164"/>
      <c r="F88" s="164"/>
      <c r="G88" s="164">
        <v>0</v>
      </c>
      <c r="H88" s="164"/>
      <c r="I88" s="165"/>
      <c r="J88" s="244">
        <f t="shared" si="1"/>
        <v>0</v>
      </c>
      <c r="K88" s="244" t="s">
        <v>3371</v>
      </c>
    </row>
    <row r="89" spans="1:11" s="18" customFormat="1" x14ac:dyDescent="0.25">
      <c r="A89" s="31" t="str">
        <f>IF(B89="","",IF(ISERROR(MATCH(B89,Modello_CE!D:D,0)),"codice non valido",""))</f>
        <v/>
      </c>
      <c r="B89" s="161" t="s">
        <v>902</v>
      </c>
      <c r="C89" s="162" t="s">
        <v>1783</v>
      </c>
      <c r="D89" s="163" t="s">
        <v>1784</v>
      </c>
      <c r="E89" s="164"/>
      <c r="F89" s="164"/>
      <c r="G89" s="164">
        <v>0</v>
      </c>
      <c r="H89" s="164"/>
      <c r="I89" s="165"/>
      <c r="J89" s="244">
        <f t="shared" si="1"/>
        <v>0</v>
      </c>
      <c r="K89" s="244" t="s">
        <v>3371</v>
      </c>
    </row>
    <row r="90" spans="1:11" s="18" customFormat="1" x14ac:dyDescent="0.25">
      <c r="A90" s="31" t="str">
        <f>IF(B90="","",IF(ISERROR(MATCH(B90,Modello_CE!D:D,0)),"codice non valido",""))</f>
        <v/>
      </c>
      <c r="B90" s="161" t="s">
        <v>902</v>
      </c>
      <c r="C90" s="162" t="s">
        <v>1785</v>
      </c>
      <c r="D90" s="163" t="s">
        <v>1786</v>
      </c>
      <c r="E90" s="164"/>
      <c r="F90" s="164">
        <v>6461.09</v>
      </c>
      <c r="G90" s="164">
        <v>6461.09</v>
      </c>
      <c r="H90" s="164"/>
      <c r="I90" s="165"/>
      <c r="J90" s="244">
        <f t="shared" si="1"/>
        <v>6461.09</v>
      </c>
      <c r="K90" s="244">
        <v>5114.9799999999996</v>
      </c>
    </row>
    <row r="91" spans="1:11" s="18" customFormat="1" ht="30" x14ac:dyDescent="0.25">
      <c r="A91" s="31" t="str">
        <f>IF(B91="","",IF(ISERROR(MATCH(B91,Modello_CE!D:D,0)),"codice non valido",""))</f>
        <v/>
      </c>
      <c r="B91" s="161" t="s">
        <v>902</v>
      </c>
      <c r="C91" s="162" t="s">
        <v>1787</v>
      </c>
      <c r="D91" s="163" t="s">
        <v>1788</v>
      </c>
      <c r="E91" s="164"/>
      <c r="F91" s="164">
        <v>1208.8899999999999</v>
      </c>
      <c r="G91" s="164">
        <v>1208.8899999999999</v>
      </c>
      <c r="H91" s="164"/>
      <c r="I91" s="165"/>
      <c r="J91" s="244">
        <f t="shared" si="1"/>
        <v>1208.8899999999999</v>
      </c>
      <c r="K91" s="244">
        <v>696.03</v>
      </c>
    </row>
    <row r="92" spans="1:11" s="18" customFormat="1" ht="30" x14ac:dyDescent="0.25">
      <c r="A92" s="31" t="str">
        <f>IF(B92="","",IF(ISERROR(MATCH(B92,Modello_CE!D:D,0)),"codice non valido",""))</f>
        <v/>
      </c>
      <c r="B92" s="161" t="s">
        <v>902</v>
      </c>
      <c r="C92" s="162" t="s">
        <v>1789</v>
      </c>
      <c r="D92" s="163" t="s">
        <v>2596</v>
      </c>
      <c r="E92" s="164"/>
      <c r="F92" s="164">
        <v>734374.76</v>
      </c>
      <c r="G92" s="164">
        <v>734374.76</v>
      </c>
      <c r="H92" s="164"/>
      <c r="I92" s="165"/>
      <c r="J92" s="244">
        <f t="shared" si="1"/>
        <v>734374.76</v>
      </c>
      <c r="K92" s="244">
        <v>844871.66</v>
      </c>
    </row>
    <row r="93" spans="1:11" s="18" customFormat="1" x14ac:dyDescent="0.25">
      <c r="A93" s="31" t="str">
        <f>IF(B93="","",IF(ISERROR(MATCH(B93,Modello_CE!D:D,0)),"codice non valido",""))</f>
        <v/>
      </c>
      <c r="B93" s="161" t="s">
        <v>902</v>
      </c>
      <c r="C93" s="162" t="s">
        <v>1790</v>
      </c>
      <c r="D93" s="163" t="s">
        <v>1791</v>
      </c>
      <c r="E93" s="164"/>
      <c r="F93" s="164"/>
      <c r="G93" s="164">
        <v>0</v>
      </c>
      <c r="H93" s="164"/>
      <c r="I93" s="165"/>
      <c r="J93" s="244">
        <f t="shared" si="1"/>
        <v>0</v>
      </c>
      <c r="K93" s="244">
        <v>0</v>
      </c>
    </row>
    <row r="94" spans="1:11" s="18" customFormat="1" x14ac:dyDescent="0.25">
      <c r="A94" s="31" t="str">
        <f>IF(B94="","",IF(ISERROR(MATCH(B94,Modello_CE!D:D,0)),"codice non valido",""))</f>
        <v/>
      </c>
      <c r="B94" s="161" t="s">
        <v>902</v>
      </c>
      <c r="C94" s="162" t="s">
        <v>1792</v>
      </c>
      <c r="D94" s="163" t="s">
        <v>1793</v>
      </c>
      <c r="E94" s="164"/>
      <c r="G94" s="164"/>
      <c r="H94" s="164"/>
      <c r="I94" s="165"/>
      <c r="J94" s="244">
        <f t="shared" si="1"/>
        <v>0</v>
      </c>
      <c r="K94" s="244"/>
    </row>
    <row r="95" spans="1:11" s="18" customFormat="1" ht="30" x14ac:dyDescent="0.25">
      <c r="A95" s="31" t="str">
        <f>IF(B95="","",IF(ISERROR(MATCH(B95,Modello_CE!D:D,0)),"codice non valido",""))</f>
        <v/>
      </c>
      <c r="B95" s="161" t="s">
        <v>902</v>
      </c>
      <c r="C95" s="162" t="s">
        <v>1794</v>
      </c>
      <c r="D95" s="163" t="s">
        <v>1795</v>
      </c>
      <c r="E95" s="164"/>
      <c r="F95" s="164">
        <v>1725606.37</v>
      </c>
      <c r="G95" s="164">
        <v>1725606.37</v>
      </c>
      <c r="H95" s="164"/>
      <c r="I95" s="165"/>
      <c r="J95" s="244">
        <f t="shared" si="1"/>
        <v>1725606.37</v>
      </c>
      <c r="K95" s="244">
        <v>1536595.41</v>
      </c>
    </row>
    <row r="96" spans="1:11" s="18" customFormat="1" x14ac:dyDescent="0.25">
      <c r="A96" s="31" t="str">
        <f>IF(B96="","",IF(ISERROR(MATCH(B96,Modello_CE!D:D,0)),"codice non valido",""))</f>
        <v/>
      </c>
      <c r="B96" s="161" t="s">
        <v>902</v>
      </c>
      <c r="C96" s="162" t="s">
        <v>1796</v>
      </c>
      <c r="D96" s="163" t="s">
        <v>1797</v>
      </c>
      <c r="E96" s="164"/>
      <c r="F96" s="164">
        <v>231904.75</v>
      </c>
      <c r="G96" s="164">
        <v>231904.75</v>
      </c>
      <c r="H96" s="164"/>
      <c r="I96" s="165"/>
      <c r="J96" s="244">
        <f t="shared" si="1"/>
        <v>231904.75</v>
      </c>
      <c r="K96" s="244"/>
    </row>
    <row r="97" spans="1:11" s="18" customFormat="1" ht="30" x14ac:dyDescent="0.25">
      <c r="A97" s="31" t="str">
        <f>IF(B97="","",IF(ISERROR(MATCH(B97,Modello_CE!D:D,0)),"codice non valido",""))</f>
        <v/>
      </c>
      <c r="B97" s="161" t="s">
        <v>902</v>
      </c>
      <c r="C97" s="162" t="s">
        <v>1798</v>
      </c>
      <c r="D97" s="163" t="s">
        <v>1799</v>
      </c>
      <c r="E97" s="164"/>
      <c r="F97" s="172">
        <v>0</v>
      </c>
      <c r="G97" s="164">
        <v>0</v>
      </c>
      <c r="H97" s="164"/>
      <c r="I97" s="165"/>
      <c r="J97" s="244">
        <f t="shared" si="1"/>
        <v>0</v>
      </c>
      <c r="K97" s="244">
        <v>0</v>
      </c>
    </row>
    <row r="98" spans="1:11" s="18" customFormat="1" ht="30" x14ac:dyDescent="0.25">
      <c r="A98" s="31" t="str">
        <f>IF(B98="","",IF(ISERROR(MATCH(B98,Modello_CE!D:D,0)),"codice non valido",""))</f>
        <v/>
      </c>
      <c r="B98" s="161" t="s">
        <v>902</v>
      </c>
      <c r="C98" s="162" t="s">
        <v>1800</v>
      </c>
      <c r="D98" s="163" t="s">
        <v>1801</v>
      </c>
      <c r="E98" s="164"/>
      <c r="F98" s="172">
        <v>0</v>
      </c>
      <c r="G98" s="164">
        <v>0</v>
      </c>
      <c r="H98" s="164"/>
      <c r="I98" s="165"/>
      <c r="J98" s="244">
        <f t="shared" si="1"/>
        <v>0</v>
      </c>
      <c r="K98" s="244">
        <v>0</v>
      </c>
    </row>
    <row r="99" spans="1:11" s="18" customFormat="1" x14ac:dyDescent="0.25">
      <c r="A99" s="31" t="str">
        <f>IF(B99="","",IF(ISERROR(MATCH(B99,Modello_CE!D:D,0)),"codice non valido",""))</f>
        <v/>
      </c>
      <c r="B99" s="161" t="s">
        <v>902</v>
      </c>
      <c r="C99" s="162" t="s">
        <v>1802</v>
      </c>
      <c r="D99" s="163" t="s">
        <v>2595</v>
      </c>
      <c r="E99" s="164"/>
      <c r="F99" s="164">
        <v>1189.5</v>
      </c>
      <c r="G99" s="164">
        <v>1189.5</v>
      </c>
      <c r="H99" s="164"/>
      <c r="I99" s="165"/>
      <c r="J99" s="244">
        <f t="shared" si="1"/>
        <v>1189.5</v>
      </c>
      <c r="K99" s="244"/>
    </row>
    <row r="100" spans="1:11" s="18" customFormat="1" ht="30" x14ac:dyDescent="0.25">
      <c r="A100" s="31" t="str">
        <f>IF(B100="","",IF(ISERROR(MATCH(B100,Modello_CE!D:D,0)),"codice non valido",""))</f>
        <v/>
      </c>
      <c r="B100" s="161" t="s">
        <v>902</v>
      </c>
      <c r="C100" s="162" t="s">
        <v>1803</v>
      </c>
      <c r="D100" s="163" t="s">
        <v>1804</v>
      </c>
      <c r="E100" s="164"/>
      <c r="F100" s="164"/>
      <c r="G100" s="164">
        <v>0</v>
      </c>
      <c r="H100" s="164"/>
      <c r="I100" s="165"/>
      <c r="J100" s="244">
        <f t="shared" si="1"/>
        <v>0</v>
      </c>
      <c r="K100" s="244">
        <v>0</v>
      </c>
    </row>
    <row r="101" spans="1:11" s="18" customFormat="1" x14ac:dyDescent="0.25">
      <c r="A101" s="31" t="str">
        <f>IF(B101="","",IF(ISERROR(MATCH(B101,Modello_CE!D:D,0)),"codice non valido",""))</f>
        <v/>
      </c>
      <c r="B101" s="161" t="s">
        <v>902</v>
      </c>
      <c r="C101" s="162" t="s">
        <v>1805</v>
      </c>
      <c r="D101" s="163" t="s">
        <v>1806</v>
      </c>
      <c r="E101" s="164"/>
      <c r="F101" s="164"/>
      <c r="G101" s="164">
        <v>0</v>
      </c>
      <c r="H101" s="164"/>
      <c r="I101" s="165"/>
      <c r="J101" s="244">
        <f t="shared" si="1"/>
        <v>0</v>
      </c>
      <c r="K101" s="244">
        <v>0</v>
      </c>
    </row>
    <row r="102" spans="1:11" s="18" customFormat="1" x14ac:dyDescent="0.25">
      <c r="A102" s="31" t="str">
        <f>IF(B102="","",IF(ISERROR(MATCH(B102,Modello_CE!D:D,0)),"codice non valido",""))</f>
        <v/>
      </c>
      <c r="B102" s="161" t="s">
        <v>904</v>
      </c>
      <c r="C102" s="162" t="s">
        <v>1807</v>
      </c>
      <c r="D102" s="163" t="s">
        <v>1808</v>
      </c>
      <c r="E102" s="164"/>
      <c r="F102" s="164">
        <v>0</v>
      </c>
      <c r="G102" s="164">
        <v>0</v>
      </c>
      <c r="H102" s="164"/>
      <c r="I102" s="165"/>
      <c r="J102" s="244">
        <f t="shared" si="1"/>
        <v>0</v>
      </c>
      <c r="K102" s="244">
        <v>0</v>
      </c>
    </row>
    <row r="103" spans="1:11" s="18" customFormat="1" ht="45" x14ac:dyDescent="0.25">
      <c r="A103" s="31" t="str">
        <f>IF(B103="","",IF(ISERROR(MATCH(B103,Modello_CE!D:D,0)),"codice non valido",""))</f>
        <v/>
      </c>
      <c r="B103" s="161" t="s">
        <v>904</v>
      </c>
      <c r="C103" s="162" t="s">
        <v>1809</v>
      </c>
      <c r="D103" s="163" t="s">
        <v>1810</v>
      </c>
      <c r="E103" s="164"/>
      <c r="F103" s="164">
        <v>511.18</v>
      </c>
      <c r="G103" s="164">
        <v>511.18</v>
      </c>
      <c r="H103" s="164"/>
      <c r="I103" s="165"/>
      <c r="J103" s="244">
        <f t="shared" si="1"/>
        <v>511.18</v>
      </c>
      <c r="K103" s="244">
        <v>26.9</v>
      </c>
    </row>
    <row r="104" spans="1:11" s="18" customFormat="1" ht="30" x14ac:dyDescent="0.25">
      <c r="A104" s="31" t="str">
        <f>IF(B104="","",IF(ISERROR(MATCH(B104,Modello_CE!D:D,0)),"codice non valido",""))</f>
        <v/>
      </c>
      <c r="B104" s="161" t="s">
        <v>904</v>
      </c>
      <c r="C104" s="162" t="s">
        <v>1811</v>
      </c>
      <c r="D104" s="163" t="s">
        <v>1812</v>
      </c>
      <c r="E104" s="164"/>
      <c r="F104" s="164">
        <v>0</v>
      </c>
      <c r="G104" s="164">
        <v>0</v>
      </c>
      <c r="H104" s="164"/>
      <c r="I104" s="165"/>
      <c r="J104" s="244">
        <f t="shared" si="1"/>
        <v>0</v>
      </c>
      <c r="K104" s="244">
        <v>0</v>
      </c>
    </row>
    <row r="105" spans="1:11" s="18" customFormat="1" ht="30" x14ac:dyDescent="0.25">
      <c r="A105" s="31" t="str">
        <f>IF(B105="","",IF(ISERROR(MATCH(B105,Modello_CE!D:D,0)),"codice non valido",""))</f>
        <v/>
      </c>
      <c r="B105" s="161" t="s">
        <v>904</v>
      </c>
      <c r="C105" s="162" t="s">
        <v>1813</v>
      </c>
      <c r="D105" s="163" t="s">
        <v>1814</v>
      </c>
      <c r="E105" s="164"/>
      <c r="F105" s="164">
        <v>11244.44</v>
      </c>
      <c r="G105" s="164">
        <v>11244.44</v>
      </c>
      <c r="H105" s="164"/>
      <c r="I105" s="165"/>
      <c r="J105" s="244">
        <f t="shared" si="1"/>
        <v>11244.44</v>
      </c>
      <c r="K105" s="244">
        <v>7381.55</v>
      </c>
    </row>
    <row r="106" spans="1:11" s="18" customFormat="1" ht="45" x14ac:dyDescent="0.25">
      <c r="A106" s="31" t="str">
        <f>IF(B106="","",IF(ISERROR(MATCH(B106,Modello_CE!D:D,0)),"codice non valido",""))</f>
        <v/>
      </c>
      <c r="B106" s="161" t="s">
        <v>904</v>
      </c>
      <c r="C106" s="162" t="s">
        <v>1815</v>
      </c>
      <c r="D106" s="163" t="s">
        <v>1816</v>
      </c>
      <c r="E106" s="164"/>
      <c r="F106" s="164">
        <v>156478.29</v>
      </c>
      <c r="G106" s="164">
        <v>156478.29</v>
      </c>
      <c r="H106" s="164"/>
      <c r="I106" s="165"/>
      <c r="J106" s="244">
        <f t="shared" si="1"/>
        <v>156478.29</v>
      </c>
      <c r="K106" s="244">
        <v>9904.4500000000007</v>
      </c>
    </row>
    <row r="107" spans="1:11" s="18" customFormat="1" x14ac:dyDescent="0.25">
      <c r="A107" s="31" t="str">
        <f>IF(B107="","",IF(ISERROR(MATCH(B107,Modello_CE!D:D,0)),"codice non valido",""))</f>
        <v/>
      </c>
      <c r="B107" s="161" t="s">
        <v>904</v>
      </c>
      <c r="C107" s="162" t="s">
        <v>1817</v>
      </c>
      <c r="D107" s="163" t="s">
        <v>1818</v>
      </c>
      <c r="E107" s="164"/>
      <c r="F107" s="164">
        <v>13468.89</v>
      </c>
      <c r="G107" s="164">
        <v>13468.89</v>
      </c>
      <c r="H107" s="164"/>
      <c r="I107" s="165"/>
      <c r="J107" s="244">
        <f t="shared" si="1"/>
        <v>13468.89</v>
      </c>
      <c r="K107" s="244"/>
    </row>
    <row r="108" spans="1:11" s="18" customFormat="1" ht="21.75" customHeight="1" x14ac:dyDescent="0.25">
      <c r="A108" s="31" t="str">
        <f>IF(B108="","",IF(ISERROR(MATCH(B108,Modello_CE!D:D,0)),"codice non valido",""))</f>
        <v/>
      </c>
      <c r="B108" s="161"/>
      <c r="C108" s="162"/>
      <c r="D108" s="163"/>
      <c r="E108" s="164"/>
      <c r="F108" s="164"/>
      <c r="G108" s="164"/>
      <c r="H108" s="164"/>
      <c r="I108" s="165"/>
      <c r="J108" s="244">
        <f t="shared" si="1"/>
        <v>0</v>
      </c>
      <c r="K108" s="244">
        <v>0</v>
      </c>
    </row>
    <row r="109" spans="1:11" s="18" customFormat="1" ht="30" x14ac:dyDescent="0.25">
      <c r="A109" s="31" t="str">
        <f>IF(B109="","",IF(ISERROR(MATCH(B109,Modello_CE!D:D,0)),"codice non valido",""))</f>
        <v/>
      </c>
      <c r="B109" s="161" t="s">
        <v>466</v>
      </c>
      <c r="C109" s="162" t="s">
        <v>1819</v>
      </c>
      <c r="D109" s="163" t="s">
        <v>1820</v>
      </c>
      <c r="E109" s="164">
        <v>15132617.25</v>
      </c>
      <c r="F109" s="164"/>
      <c r="G109" s="164">
        <v>15132617.25</v>
      </c>
      <c r="H109" s="164"/>
      <c r="I109" s="165"/>
      <c r="J109" s="244">
        <f t="shared" si="1"/>
        <v>15132617.25</v>
      </c>
      <c r="K109" s="244">
        <v>14011064.470000001</v>
      </c>
    </row>
    <row r="110" spans="1:11" s="18" customFormat="1" ht="30" x14ac:dyDescent="0.25">
      <c r="A110" s="31" t="str">
        <f>IF(B110="","",IF(ISERROR(MATCH(B110,Modello_CE!D:D,0)),"codice non valido",""))</f>
        <v/>
      </c>
      <c r="B110" s="161" t="s">
        <v>468</v>
      </c>
      <c r="C110" s="162" t="s">
        <v>1821</v>
      </c>
      <c r="D110" s="163" t="s">
        <v>1822</v>
      </c>
      <c r="E110" s="164">
        <v>643574.14</v>
      </c>
      <c r="F110" s="164"/>
      <c r="G110" s="164">
        <v>643574.14</v>
      </c>
      <c r="H110" s="164"/>
      <c r="I110" s="165"/>
      <c r="J110" s="244">
        <f t="shared" si="1"/>
        <v>643574.14</v>
      </c>
      <c r="K110" s="244">
        <v>651241.43000000005</v>
      </c>
    </row>
    <row r="111" spans="1:11" s="18" customFormat="1" x14ac:dyDescent="0.25">
      <c r="A111" s="31" t="str">
        <f>IF(B111="","",IF(ISERROR(MATCH(B111,Modello_CE!D:D,0)),"codice non valido",""))</f>
        <v/>
      </c>
      <c r="B111" s="161" t="s">
        <v>470</v>
      </c>
      <c r="C111" s="162" t="s">
        <v>1823</v>
      </c>
      <c r="D111" s="163" t="s">
        <v>1824</v>
      </c>
      <c r="E111" s="164"/>
      <c r="F111" s="164"/>
      <c r="G111" s="164">
        <v>0</v>
      </c>
      <c r="H111" s="164"/>
      <c r="I111" s="165"/>
      <c r="J111" s="244">
        <f t="shared" si="1"/>
        <v>0</v>
      </c>
      <c r="K111" s="244" t="s">
        <v>3371</v>
      </c>
    </row>
    <row r="112" spans="1:11" s="18" customFormat="1" ht="23.25" customHeight="1" x14ac:dyDescent="0.25">
      <c r="A112" s="31" t="str">
        <f>IF(B112="","",IF(ISERROR(MATCH(B112,Modello_CE!D:D,0)),"codice non valido",""))</f>
        <v/>
      </c>
      <c r="B112" s="161" t="s">
        <v>488</v>
      </c>
      <c r="C112" s="162" t="s">
        <v>1825</v>
      </c>
      <c r="D112" s="163" t="s">
        <v>1826</v>
      </c>
      <c r="E112" s="165">
        <v>37013.79</v>
      </c>
      <c r="F112" s="164"/>
      <c r="G112" s="164">
        <v>37013.79</v>
      </c>
      <c r="H112" s="164"/>
      <c r="I112" s="165"/>
      <c r="J112" s="244">
        <f t="shared" si="1"/>
        <v>37013.79</v>
      </c>
      <c r="K112" s="244">
        <v>25210.99</v>
      </c>
    </row>
    <row r="113" spans="1:11" s="18" customFormat="1" x14ac:dyDescent="0.25">
      <c r="A113" s="31" t="str">
        <f>IF(B113="","",IF(ISERROR(MATCH(B113,Modello_CE!D:D,0)),"codice non valido",""))</f>
        <v/>
      </c>
      <c r="B113" s="161" t="s">
        <v>490</v>
      </c>
      <c r="C113" s="162" t="s">
        <v>1827</v>
      </c>
      <c r="D113" s="163" t="s">
        <v>1828</v>
      </c>
      <c r="E113" s="164">
        <v>1468.7</v>
      </c>
      <c r="F113" s="164"/>
      <c r="G113" s="164">
        <v>1468.7</v>
      </c>
      <c r="H113" s="164"/>
      <c r="I113" s="165"/>
      <c r="J113" s="244">
        <f t="shared" si="1"/>
        <v>1468.7</v>
      </c>
      <c r="K113" s="244">
        <v>1178.3699999999999</v>
      </c>
    </row>
    <row r="114" spans="1:11" s="18" customFormat="1" ht="21.75" customHeight="1" x14ac:dyDescent="0.25">
      <c r="A114" s="31" t="str">
        <f>IF(B114="","",IF(ISERROR(MATCH(B114,Modello_CE!D:D,0)),"codice non valido",""))</f>
        <v/>
      </c>
      <c r="B114" s="161" t="s">
        <v>492</v>
      </c>
      <c r="C114" s="162" t="s">
        <v>1829</v>
      </c>
      <c r="D114" s="163" t="s">
        <v>1830</v>
      </c>
      <c r="E114" s="164"/>
      <c r="F114" s="164"/>
      <c r="G114" s="164">
        <v>0</v>
      </c>
      <c r="H114" s="164"/>
      <c r="I114" s="165"/>
      <c r="J114" s="244">
        <f t="shared" si="1"/>
        <v>0</v>
      </c>
      <c r="K114" s="244" t="s">
        <v>3371</v>
      </c>
    </row>
    <row r="115" spans="1:11" s="18" customFormat="1" ht="22.5" customHeight="1" x14ac:dyDescent="0.25">
      <c r="A115" s="31" t="str">
        <f>IF(B115="","",IF(ISERROR(MATCH(B115,Modello_CE!D:D,0)),"codice non valido",""))</f>
        <v/>
      </c>
      <c r="B115" s="161" t="s">
        <v>466</v>
      </c>
      <c r="C115" s="162" t="s">
        <v>1831</v>
      </c>
      <c r="D115" s="163" t="s">
        <v>1832</v>
      </c>
      <c r="E115" s="164"/>
      <c r="F115" s="164"/>
      <c r="G115" s="164">
        <v>0</v>
      </c>
      <c r="H115" s="164"/>
      <c r="I115" s="165"/>
      <c r="J115" s="244">
        <f t="shared" si="1"/>
        <v>0</v>
      </c>
      <c r="K115" s="244">
        <v>0</v>
      </c>
    </row>
    <row r="116" spans="1:11" s="18" customFormat="1" ht="30" x14ac:dyDescent="0.25">
      <c r="A116" s="31" t="str">
        <f>IF(B116="","",IF(ISERROR(MATCH(B116,Modello_CE!D:D,0)),"codice non valido",""))</f>
        <v/>
      </c>
      <c r="B116" s="161" t="s">
        <v>496</v>
      </c>
      <c r="C116" s="162" t="s">
        <v>1833</v>
      </c>
      <c r="D116" s="163" t="s">
        <v>1834</v>
      </c>
      <c r="E116" s="164"/>
      <c r="F116" s="164"/>
      <c r="G116" s="164">
        <v>0</v>
      </c>
      <c r="H116" s="164"/>
      <c r="I116" s="165"/>
      <c r="J116" s="244">
        <f t="shared" si="1"/>
        <v>0</v>
      </c>
      <c r="K116" s="244">
        <v>0</v>
      </c>
    </row>
    <row r="117" spans="1:11" s="18" customFormat="1" x14ac:dyDescent="0.25">
      <c r="A117" s="31" t="str">
        <f>IF(B117="","",IF(ISERROR(MATCH(B117,Modello_CE!D:D,0)),"codice non valido",""))</f>
        <v/>
      </c>
      <c r="B117" s="161" t="s">
        <v>482</v>
      </c>
      <c r="C117" s="162" t="s">
        <v>1835</v>
      </c>
      <c r="D117" s="163" t="s">
        <v>1836</v>
      </c>
      <c r="E117" s="164">
        <v>10548854.9</v>
      </c>
      <c r="F117" s="164"/>
      <c r="G117" s="164">
        <v>10548854.9</v>
      </c>
      <c r="H117" s="164"/>
      <c r="I117" s="165"/>
      <c r="J117" s="244">
        <f t="shared" si="1"/>
        <v>10548854.9</v>
      </c>
      <c r="K117" s="244">
        <v>10523110.33</v>
      </c>
    </row>
    <row r="118" spans="1:11" s="18" customFormat="1" x14ac:dyDescent="0.25">
      <c r="A118" s="31" t="str">
        <f>IF(B118="","",IF(ISERROR(MATCH(B118,Modello_CE!D:D,0)),"codice non valido",""))</f>
        <v/>
      </c>
      <c r="B118" s="161" t="s">
        <v>484</v>
      </c>
      <c r="C118" s="162" t="s">
        <v>1837</v>
      </c>
      <c r="D118" s="163" t="s">
        <v>1791</v>
      </c>
      <c r="E118" s="164">
        <v>5869726.7599999998</v>
      </c>
      <c r="F118" s="164"/>
      <c r="G118" s="164">
        <v>5869726.7599999998</v>
      </c>
      <c r="H118" s="164"/>
      <c r="I118" s="165"/>
      <c r="J118" s="244">
        <f t="shared" si="1"/>
        <v>5869726.7599999998</v>
      </c>
      <c r="K118" s="244">
        <v>6068720.7999999998</v>
      </c>
    </row>
    <row r="119" spans="1:11" s="18" customFormat="1" ht="30" x14ac:dyDescent="0.25">
      <c r="A119" s="31" t="str">
        <f>IF(B119="","",IF(ISERROR(MATCH(B119,Modello_CE!D:D,0)),"codice non valido",""))</f>
        <v/>
      </c>
      <c r="B119" s="161" t="s">
        <v>486</v>
      </c>
      <c r="C119" s="162" t="s">
        <v>1838</v>
      </c>
      <c r="D119" s="163" t="s">
        <v>1839</v>
      </c>
      <c r="E119" s="164">
        <v>7294923.5700000003</v>
      </c>
      <c r="F119" s="164"/>
      <c r="G119" s="164">
        <v>7294923.5700000003</v>
      </c>
      <c r="H119" s="164"/>
      <c r="I119" s="165"/>
      <c r="J119" s="244">
        <f t="shared" si="1"/>
        <v>7294923.5700000003</v>
      </c>
      <c r="K119" s="244">
        <v>7602902.5899999999</v>
      </c>
    </row>
    <row r="120" spans="1:11" s="18" customFormat="1" x14ac:dyDescent="0.25">
      <c r="A120" s="31"/>
      <c r="B120" s="161" t="s">
        <v>482</v>
      </c>
      <c r="C120" s="162" t="s">
        <v>2598</v>
      </c>
      <c r="D120" s="163" t="s">
        <v>2597</v>
      </c>
      <c r="E120" s="164">
        <v>24691.45</v>
      </c>
      <c r="F120" s="164"/>
      <c r="G120" s="164">
        <v>24691.45</v>
      </c>
      <c r="H120" s="164"/>
      <c r="I120" s="165"/>
      <c r="J120" s="244">
        <f t="shared" si="1"/>
        <v>24691.45</v>
      </c>
      <c r="K120" s="244"/>
    </row>
    <row r="121" spans="1:11" s="18" customFormat="1" x14ac:dyDescent="0.25">
      <c r="A121" s="31" t="str">
        <f>IF(B121="","",IF(ISERROR(MATCH(B121,Modello_CE!D:D,0)),"codice non valido",""))</f>
        <v/>
      </c>
      <c r="B121" s="161" t="s">
        <v>466</v>
      </c>
      <c r="C121" s="162" t="s">
        <v>1840</v>
      </c>
      <c r="D121" s="163" t="s">
        <v>1841</v>
      </c>
      <c r="E121" s="164"/>
      <c r="F121" s="164"/>
      <c r="G121" s="164">
        <v>0</v>
      </c>
      <c r="H121" s="164"/>
      <c r="I121" s="165"/>
      <c r="J121" s="244">
        <f t="shared" si="1"/>
        <v>0</v>
      </c>
      <c r="K121" s="244">
        <v>0</v>
      </c>
    </row>
    <row r="122" spans="1:11" s="18" customFormat="1" x14ac:dyDescent="0.25">
      <c r="A122" s="31" t="str">
        <f>IF(B122="","",IF(ISERROR(MATCH(B122,Modello_CE!D:D,0)),"codice non valido",""))</f>
        <v/>
      </c>
      <c r="B122" s="161" t="s">
        <v>466</v>
      </c>
      <c r="C122" s="162" t="s">
        <v>1842</v>
      </c>
      <c r="D122" s="163" t="s">
        <v>1843</v>
      </c>
      <c r="E122" s="164"/>
      <c r="F122" s="164"/>
      <c r="G122" s="164">
        <v>0</v>
      </c>
      <c r="H122" s="164"/>
      <c r="I122" s="165"/>
      <c r="J122" s="244">
        <f t="shared" si="1"/>
        <v>0</v>
      </c>
      <c r="K122" s="244">
        <v>0</v>
      </c>
    </row>
    <row r="123" spans="1:11" s="18" customFormat="1" x14ac:dyDescent="0.25">
      <c r="A123" s="31" t="str">
        <f>IF(B123="","",IF(ISERROR(MATCH(B123,Modello_CE!D:D,0)),"codice non valido",""))</f>
        <v/>
      </c>
      <c r="B123" s="161" t="s">
        <v>478</v>
      </c>
      <c r="C123" s="162" t="s">
        <v>1844</v>
      </c>
      <c r="D123" s="163" t="s">
        <v>1845</v>
      </c>
      <c r="E123" s="164">
        <v>345584.49</v>
      </c>
      <c r="F123" s="164"/>
      <c r="G123" s="164">
        <v>345584.49</v>
      </c>
      <c r="H123" s="164"/>
      <c r="I123" s="165"/>
      <c r="J123" s="244">
        <f t="shared" si="1"/>
        <v>345584.49</v>
      </c>
      <c r="K123" s="244">
        <v>340076.13</v>
      </c>
    </row>
    <row r="124" spans="1:11" s="18" customFormat="1" ht="30" x14ac:dyDescent="0.25">
      <c r="A124" s="31" t="str">
        <f>IF(B124="","",IF(ISERROR(MATCH(B124,Modello_CE!D:D,0)),"codice non valido",""))</f>
        <v/>
      </c>
      <c r="B124" s="161" t="s">
        <v>494</v>
      </c>
      <c r="C124" s="162" t="s">
        <v>1846</v>
      </c>
      <c r="D124" s="163" t="s">
        <v>1847</v>
      </c>
      <c r="E124" s="164"/>
      <c r="F124" s="164"/>
      <c r="G124" s="164">
        <v>0</v>
      </c>
      <c r="H124" s="164"/>
      <c r="I124" s="165"/>
      <c r="J124" s="244">
        <f t="shared" si="1"/>
        <v>0</v>
      </c>
      <c r="K124" s="244" t="s">
        <v>3371</v>
      </c>
    </row>
    <row r="125" spans="1:11" s="18" customFormat="1" x14ac:dyDescent="0.25">
      <c r="A125" s="31" t="str">
        <f>IF(B125="","",IF(ISERROR(MATCH(B125,Modello_CE!D:D,0)),"codice non valido",""))</f>
        <v/>
      </c>
      <c r="B125" s="161" t="s">
        <v>474</v>
      </c>
      <c r="C125" s="162" t="s">
        <v>1848</v>
      </c>
      <c r="D125" s="163" t="s">
        <v>1849</v>
      </c>
      <c r="E125" s="164">
        <v>310151</v>
      </c>
      <c r="F125" s="164"/>
      <c r="G125" s="164">
        <v>310151</v>
      </c>
      <c r="H125" s="164"/>
      <c r="I125" s="165"/>
      <c r="J125" s="244">
        <f t="shared" si="1"/>
        <v>310151</v>
      </c>
      <c r="K125" s="244">
        <v>397922</v>
      </c>
    </row>
    <row r="126" spans="1:11" s="18" customFormat="1" ht="30" x14ac:dyDescent="0.25">
      <c r="A126" s="31" t="str">
        <f>IF(B126="","",IF(ISERROR(MATCH(B126,Modello_CE!D:D,0)),"codice non valido",""))</f>
        <v/>
      </c>
      <c r="B126" s="161" t="s">
        <v>478</v>
      </c>
      <c r="C126" s="162" t="s">
        <v>1850</v>
      </c>
      <c r="D126" s="163" t="s">
        <v>1851</v>
      </c>
      <c r="E126" s="164"/>
      <c r="F126" s="164"/>
      <c r="G126" s="164">
        <v>0</v>
      </c>
      <c r="H126" s="164"/>
      <c r="I126" s="165"/>
      <c r="J126" s="244">
        <f t="shared" si="1"/>
        <v>0</v>
      </c>
      <c r="K126" s="244" t="s">
        <v>3371</v>
      </c>
    </row>
    <row r="127" spans="1:11" s="18" customFormat="1" x14ac:dyDescent="0.25">
      <c r="A127" s="31" t="str">
        <f>IF(B127="","",IF(ISERROR(MATCH(B127,Modello_CE!D:D,0)),"codice non valido",""))</f>
        <v/>
      </c>
      <c r="B127" s="161" t="s">
        <v>496</v>
      </c>
      <c r="C127" s="162" t="s">
        <v>1852</v>
      </c>
      <c r="D127" s="168" t="s">
        <v>1853</v>
      </c>
      <c r="E127" s="164">
        <v>15230.270000000004</v>
      </c>
      <c r="F127" s="164"/>
      <c r="G127" s="164">
        <v>15230.270000000004</v>
      </c>
      <c r="H127" s="164"/>
      <c r="I127" s="165"/>
      <c r="J127" s="244">
        <f t="shared" si="1"/>
        <v>15230.270000000004</v>
      </c>
      <c r="K127" s="244">
        <v>52293.14</v>
      </c>
    </row>
    <row r="128" spans="1:11" s="18" customFormat="1" x14ac:dyDescent="0.25">
      <c r="A128" s="31" t="str">
        <f>IF(B128="","",IF(ISERROR(MATCH(B128,Modello_CE!D:D,0)),"codice non valido",""))</f>
        <v/>
      </c>
      <c r="B128" s="161" t="s">
        <v>496</v>
      </c>
      <c r="C128" s="162" t="s">
        <v>1854</v>
      </c>
      <c r="D128" s="168" t="s">
        <v>1855</v>
      </c>
      <c r="E128" s="164"/>
      <c r="F128" s="164"/>
      <c r="G128" s="164">
        <v>0</v>
      </c>
      <c r="H128" s="164"/>
      <c r="I128" s="165"/>
      <c r="J128" s="244">
        <f t="shared" si="1"/>
        <v>0</v>
      </c>
      <c r="K128" s="244">
        <v>0</v>
      </c>
    </row>
    <row r="129" spans="1:11" s="18" customFormat="1" x14ac:dyDescent="0.25">
      <c r="A129" s="31" t="str">
        <f>IF(B129="","",IF(ISERROR(MATCH(B129,Modello_CE!D:D,0)),"codice non valido",""))</f>
        <v/>
      </c>
      <c r="B129" s="161" t="s">
        <v>496</v>
      </c>
      <c r="C129" s="162" t="s">
        <v>1856</v>
      </c>
      <c r="D129" s="168" t="s">
        <v>1857</v>
      </c>
      <c r="E129" s="164"/>
      <c r="F129" s="164"/>
      <c r="G129" s="164">
        <v>0</v>
      </c>
      <c r="H129" s="164"/>
      <c r="I129" s="165"/>
      <c r="J129" s="244">
        <f t="shared" si="1"/>
        <v>0</v>
      </c>
      <c r="K129" s="244">
        <v>0</v>
      </c>
    </row>
    <row r="130" spans="1:11" s="18" customFormat="1" ht="30" x14ac:dyDescent="0.25">
      <c r="A130" s="31" t="str">
        <f>IF(B130="","",IF(ISERROR(MATCH(B130,Modello_CE!D:D,0)),"codice non valido",""))</f>
        <v/>
      </c>
      <c r="B130" s="161" t="s">
        <v>498</v>
      </c>
      <c r="C130" s="162" t="s">
        <v>1858</v>
      </c>
      <c r="D130" s="168" t="s">
        <v>1859</v>
      </c>
      <c r="E130" s="164"/>
      <c r="F130" s="164"/>
      <c r="G130" s="164">
        <v>0</v>
      </c>
      <c r="H130" s="164"/>
      <c r="I130" s="165"/>
      <c r="J130" s="244">
        <f t="shared" si="1"/>
        <v>0</v>
      </c>
      <c r="K130" s="244">
        <v>0</v>
      </c>
    </row>
    <row r="131" spans="1:11" s="18" customFormat="1" x14ac:dyDescent="0.25">
      <c r="A131" s="31" t="str">
        <f>IF(B131="","",IF(ISERROR(MATCH(B131,Modello_CE!D:D,0)),"codice non valido",""))</f>
        <v/>
      </c>
      <c r="B131" s="161" t="s">
        <v>501</v>
      </c>
      <c r="C131" s="162" t="s">
        <v>1860</v>
      </c>
      <c r="D131" s="168" t="s">
        <v>1861</v>
      </c>
      <c r="E131" s="164">
        <v>49.1</v>
      </c>
      <c r="F131" s="164"/>
      <c r="G131" s="164">
        <v>49.1</v>
      </c>
      <c r="H131" s="164"/>
      <c r="I131" s="165"/>
      <c r="J131" s="244">
        <f t="shared" si="1"/>
        <v>49.1</v>
      </c>
      <c r="K131" s="244"/>
    </row>
    <row r="132" spans="1:11" s="18" customFormat="1" ht="30" x14ac:dyDescent="0.25">
      <c r="A132" s="31" t="str">
        <f>IF(B132="","",IF(ISERROR(MATCH(B132,Modello_CE!D:D,0)),"codice non valido",""))</f>
        <v/>
      </c>
      <c r="B132" s="161" t="s">
        <v>502</v>
      </c>
      <c r="C132" s="162" t="s">
        <v>1862</v>
      </c>
      <c r="D132" s="168" t="s">
        <v>1863</v>
      </c>
      <c r="E132" s="164">
        <v>808.69</v>
      </c>
      <c r="F132" s="164"/>
      <c r="G132" s="164">
        <v>808.69</v>
      </c>
      <c r="H132" s="164"/>
      <c r="I132" s="165"/>
      <c r="J132" s="244">
        <f t="shared" si="1"/>
        <v>808.69</v>
      </c>
      <c r="K132" s="244">
        <v>3987.73</v>
      </c>
    </row>
    <row r="133" spans="1:11" s="18" customFormat="1" x14ac:dyDescent="0.25">
      <c r="A133" s="31" t="str">
        <f>IF(B133="","",IF(ISERROR(MATCH(B133,Modello_CE!D:D,0)),"codice non valido",""))</f>
        <v/>
      </c>
      <c r="B133" s="161" t="s">
        <v>503</v>
      </c>
      <c r="C133" s="162" t="s">
        <v>1864</v>
      </c>
      <c r="D133" s="168" t="s">
        <v>1865</v>
      </c>
      <c r="E133" s="164">
        <v>16733.62</v>
      </c>
      <c r="F133" s="164"/>
      <c r="G133" s="164">
        <v>16733.62</v>
      </c>
      <c r="H133" s="164"/>
      <c r="I133" s="165"/>
      <c r="J133" s="244">
        <f t="shared" si="1"/>
        <v>16733.62</v>
      </c>
      <c r="K133" s="244">
        <v>30399.9</v>
      </c>
    </row>
    <row r="134" spans="1:11" s="18" customFormat="1" x14ac:dyDescent="0.25">
      <c r="A134" s="31" t="str">
        <f>IF(B134="","",IF(ISERROR(MATCH(B134,Modello_CE!D:D,0)),"codice non valido",""))</f>
        <v/>
      </c>
      <c r="B134" s="161" t="s">
        <v>504</v>
      </c>
      <c r="C134" s="162" t="s">
        <v>1866</v>
      </c>
      <c r="D134" s="168" t="s">
        <v>1867</v>
      </c>
      <c r="E134" s="164">
        <v>119852.78</v>
      </c>
      <c r="F134" s="164"/>
      <c r="G134" s="164">
        <v>119852.78</v>
      </c>
      <c r="H134" s="164"/>
      <c r="I134" s="165"/>
      <c r="J134" s="244">
        <f t="shared" si="1"/>
        <v>119852.78</v>
      </c>
      <c r="K134" s="244">
        <v>173361.37</v>
      </c>
    </row>
    <row r="135" spans="1:11" s="18" customFormat="1" ht="30" x14ac:dyDescent="0.25">
      <c r="A135" s="31" t="str">
        <f>IF(B135="","",IF(ISERROR(MATCH(B135,Modello_CE!D:D,0)),"codice non valido",""))</f>
        <v/>
      </c>
      <c r="B135" s="161" t="s">
        <v>505</v>
      </c>
      <c r="C135" s="162" t="s">
        <v>1868</v>
      </c>
      <c r="D135" s="168" t="s">
        <v>1869</v>
      </c>
      <c r="E135" s="164">
        <v>146573.84</v>
      </c>
      <c r="F135" s="164"/>
      <c r="G135" s="164">
        <v>146573.84</v>
      </c>
      <c r="H135" s="164"/>
      <c r="I135" s="165"/>
      <c r="J135" s="244">
        <f t="shared" ref="J135:J198" si="2">G135</f>
        <v>146573.84</v>
      </c>
      <c r="K135" s="244">
        <v>120283.56</v>
      </c>
    </row>
    <row r="136" spans="1:11" s="18" customFormat="1" x14ac:dyDescent="0.25">
      <c r="A136" s="31" t="str">
        <f>IF(B136="","",IF(ISERROR(MATCH(B136,Modello_CE!D:D,0)),"codice non valido",""))</f>
        <v/>
      </c>
      <c r="B136" s="161" t="s">
        <v>505</v>
      </c>
      <c r="C136" s="162" t="s">
        <v>1870</v>
      </c>
      <c r="D136" s="168" t="s">
        <v>1871</v>
      </c>
      <c r="E136" s="164">
        <v>15579.51</v>
      </c>
      <c r="F136" s="164"/>
      <c r="G136" s="164">
        <v>15579.51</v>
      </c>
      <c r="H136" s="164"/>
      <c r="I136" s="165"/>
      <c r="J136" s="244">
        <f t="shared" si="2"/>
        <v>15579.51</v>
      </c>
      <c r="K136" s="244">
        <v>69053.259999999995</v>
      </c>
    </row>
    <row r="137" spans="1:11" s="18" customFormat="1" x14ac:dyDescent="0.25">
      <c r="A137" s="31" t="str">
        <f>IF(B137="","",IF(ISERROR(MATCH(B137,Modello_CE!D:D,0)),"codice non valido",""))</f>
        <v/>
      </c>
      <c r="B137" s="161" t="s">
        <v>880</v>
      </c>
      <c r="C137" s="162" t="s">
        <v>1872</v>
      </c>
      <c r="D137" s="163" t="s">
        <v>1873</v>
      </c>
      <c r="E137" s="164"/>
      <c r="F137" s="164"/>
      <c r="G137" s="164">
        <v>0</v>
      </c>
      <c r="H137" s="164"/>
      <c r="I137" s="165"/>
      <c r="J137" s="244">
        <f t="shared" si="2"/>
        <v>0</v>
      </c>
      <c r="K137" s="244">
        <v>0</v>
      </c>
    </row>
    <row r="138" spans="1:11" s="18" customFormat="1" x14ac:dyDescent="0.25">
      <c r="A138" s="31" t="str">
        <f>IF(B138="","",IF(ISERROR(MATCH(B138,Modello_CE!D:D,0)),"codice non valido",""))</f>
        <v/>
      </c>
      <c r="B138" s="161" t="s">
        <v>506</v>
      </c>
      <c r="C138" s="162" t="s">
        <v>1874</v>
      </c>
      <c r="D138" s="163" t="s">
        <v>1875</v>
      </c>
      <c r="E138" s="164"/>
      <c r="F138" s="164"/>
      <c r="G138" s="164">
        <v>0</v>
      </c>
      <c r="H138" s="164"/>
      <c r="I138" s="165"/>
      <c r="J138" s="244">
        <f t="shared" si="2"/>
        <v>0</v>
      </c>
      <c r="K138" s="244">
        <v>0</v>
      </c>
    </row>
    <row r="139" spans="1:11" s="18" customFormat="1" ht="9.9499999999999993" customHeight="1" x14ac:dyDescent="0.25">
      <c r="A139" s="31" t="str">
        <f>IF(B139="","",IF(ISERROR(MATCH(B139,Modello_CE!D:D,0)),"codice non valido",""))</f>
        <v/>
      </c>
      <c r="B139" s="161" t="s">
        <v>503</v>
      </c>
      <c r="C139" s="162" t="s">
        <v>1876</v>
      </c>
      <c r="D139" s="163" t="s">
        <v>1877</v>
      </c>
      <c r="E139" s="164"/>
      <c r="F139" s="164"/>
      <c r="G139" s="164">
        <v>0</v>
      </c>
      <c r="H139" s="164"/>
      <c r="I139" s="165"/>
      <c r="J139" s="244">
        <f t="shared" si="2"/>
        <v>0</v>
      </c>
      <c r="K139" s="244">
        <v>0</v>
      </c>
    </row>
    <row r="140" spans="1:11" s="18" customFormat="1" ht="9.9499999999999993" customHeight="1" x14ac:dyDescent="0.25">
      <c r="A140" s="31" t="str">
        <f>IF(B140="","",IF(ISERROR(MATCH(B140,Modello_CE!D:D,0)),"codice non valido",""))</f>
        <v/>
      </c>
      <c r="B140" s="161" t="s">
        <v>516</v>
      </c>
      <c r="C140" s="162" t="s">
        <v>1878</v>
      </c>
      <c r="D140" s="163" t="s">
        <v>1879</v>
      </c>
      <c r="E140" s="164"/>
      <c r="F140" s="164"/>
      <c r="G140" s="164">
        <v>0</v>
      </c>
      <c r="H140" s="164"/>
      <c r="I140" s="165"/>
      <c r="J140" s="244">
        <f t="shared" si="2"/>
        <v>0</v>
      </c>
      <c r="K140" s="244">
        <v>0</v>
      </c>
    </row>
    <row r="141" spans="1:11" s="18" customFormat="1" ht="9.9499999999999993" customHeight="1" x14ac:dyDescent="0.25">
      <c r="A141" s="31" t="str">
        <f>IF(B141="","",IF(ISERROR(MATCH(B141,Modello_CE!D:D,0)),"codice non valido",""))</f>
        <v/>
      </c>
      <c r="B141" s="161" t="s">
        <v>518</v>
      </c>
      <c r="C141" s="162" t="s">
        <v>1880</v>
      </c>
      <c r="D141" s="163" t="s">
        <v>1881</v>
      </c>
      <c r="E141" s="164"/>
      <c r="F141" s="164"/>
      <c r="G141" s="164">
        <v>0</v>
      </c>
      <c r="H141" s="164"/>
      <c r="I141" s="165"/>
      <c r="J141" s="244">
        <f t="shared" si="2"/>
        <v>0</v>
      </c>
      <c r="K141" s="244">
        <v>0</v>
      </c>
    </row>
    <row r="142" spans="1:11" s="18" customFormat="1" ht="9.9499999999999993" customHeight="1" x14ac:dyDescent="0.25">
      <c r="A142" s="31" t="str">
        <f>IF(B142="","",IF(ISERROR(MATCH(B142,Modello_CE!D:D,0)),"codice non valido",""))</f>
        <v/>
      </c>
      <c r="B142" s="161" t="s">
        <v>518</v>
      </c>
      <c r="C142" s="162" t="s">
        <v>1882</v>
      </c>
      <c r="D142" s="163" t="s">
        <v>1883</v>
      </c>
      <c r="E142" s="164"/>
      <c r="F142" s="164"/>
      <c r="G142" s="164">
        <v>0</v>
      </c>
      <c r="H142" s="164"/>
      <c r="I142" s="165"/>
      <c r="J142" s="244">
        <f t="shared" si="2"/>
        <v>0</v>
      </c>
      <c r="K142" s="244">
        <v>0</v>
      </c>
    </row>
    <row r="143" spans="1:11" s="18" customFormat="1" ht="9.9499999999999993" customHeight="1" x14ac:dyDescent="0.25">
      <c r="A143" s="31" t="str">
        <f>IF(B143="","",IF(ISERROR(MATCH(B143,Modello_CE!D:D,0)),"codice non valido",""))</f>
        <v/>
      </c>
      <c r="B143" s="161" t="s">
        <v>520</v>
      </c>
      <c r="C143" s="162" t="s">
        <v>1884</v>
      </c>
      <c r="D143" s="163" t="s">
        <v>1885</v>
      </c>
      <c r="E143" s="164"/>
      <c r="F143" s="164"/>
      <c r="G143" s="164">
        <v>0</v>
      </c>
      <c r="H143" s="164"/>
      <c r="I143" s="165"/>
      <c r="J143" s="244">
        <f t="shared" si="2"/>
        <v>0</v>
      </c>
      <c r="K143" s="244">
        <v>0</v>
      </c>
    </row>
    <row r="144" spans="1:11" s="18" customFormat="1" ht="9.9499999999999993" customHeight="1" x14ac:dyDescent="0.25">
      <c r="A144" s="31" t="str">
        <f>IF(B144="","",IF(ISERROR(MATCH(B144,Modello_CE!D:D,0)),"codice non valido",""))</f>
        <v/>
      </c>
      <c r="B144" s="161" t="s">
        <v>520</v>
      </c>
      <c r="C144" s="162" t="s">
        <v>1886</v>
      </c>
      <c r="D144" s="163" t="s">
        <v>1887</v>
      </c>
      <c r="E144" s="164"/>
      <c r="F144" s="164"/>
      <c r="G144" s="164">
        <v>0</v>
      </c>
      <c r="H144" s="164"/>
      <c r="I144" s="165"/>
      <c r="J144" s="244">
        <f t="shared" si="2"/>
        <v>0</v>
      </c>
      <c r="K144" s="244">
        <v>0</v>
      </c>
    </row>
    <row r="145" spans="1:11" s="18" customFormat="1" ht="9.9499999999999993" customHeight="1" x14ac:dyDescent="0.25">
      <c r="A145" s="31" t="str">
        <f>IF(B145="","",IF(ISERROR(MATCH(B145,Modello_CE!D:D,0)),"codice non valido",""))</f>
        <v/>
      </c>
      <c r="B145" s="161" t="s">
        <v>526</v>
      </c>
      <c r="C145" s="162" t="s">
        <v>1888</v>
      </c>
      <c r="D145" s="163" t="s">
        <v>1889</v>
      </c>
      <c r="E145" s="164"/>
      <c r="F145" s="164"/>
      <c r="G145" s="164">
        <v>0</v>
      </c>
      <c r="H145" s="164"/>
      <c r="I145" s="165"/>
      <c r="J145" s="244">
        <f t="shared" si="2"/>
        <v>0</v>
      </c>
      <c r="K145" s="244">
        <v>0</v>
      </c>
    </row>
    <row r="146" spans="1:11" s="18" customFormat="1" ht="9.9499999999999993" customHeight="1" x14ac:dyDescent="0.25">
      <c r="A146" s="31" t="str">
        <f>IF(B146="","",IF(ISERROR(MATCH(B146,Modello_CE!D:D,0)),"codice non valido",""))</f>
        <v/>
      </c>
      <c r="B146" s="161" t="s">
        <v>532</v>
      </c>
      <c r="C146" s="162" t="s">
        <v>1890</v>
      </c>
      <c r="D146" s="163" t="s">
        <v>1891</v>
      </c>
      <c r="E146" s="164"/>
      <c r="F146" s="164"/>
      <c r="G146" s="164">
        <v>0</v>
      </c>
      <c r="H146" s="164"/>
      <c r="I146" s="165"/>
      <c r="J146" s="244">
        <f t="shared" si="2"/>
        <v>0</v>
      </c>
      <c r="K146" s="244">
        <v>0</v>
      </c>
    </row>
    <row r="147" spans="1:11" s="18" customFormat="1" ht="9.9499999999999993" customHeight="1" x14ac:dyDescent="0.25">
      <c r="A147" s="31" t="str">
        <f>IF(B147="","",IF(ISERROR(MATCH(B147,Modello_CE!D:D,0)),"codice non valido",""))</f>
        <v/>
      </c>
      <c r="B147" s="161" t="s">
        <v>534</v>
      </c>
      <c r="C147" s="162" t="s">
        <v>1892</v>
      </c>
      <c r="D147" s="163" t="s">
        <v>1893</v>
      </c>
      <c r="E147" s="164"/>
      <c r="F147" s="164"/>
      <c r="G147" s="164">
        <v>0</v>
      </c>
      <c r="H147" s="164"/>
      <c r="I147" s="165"/>
      <c r="J147" s="244">
        <f t="shared" si="2"/>
        <v>0</v>
      </c>
      <c r="K147" s="244">
        <v>0</v>
      </c>
    </row>
    <row r="148" spans="1:11" s="18" customFormat="1" ht="9.9499999999999993" customHeight="1" x14ac:dyDescent="0.25">
      <c r="A148" s="31" t="str">
        <f>IF(B148="","",IF(ISERROR(MATCH(B148,Modello_CE!D:D,0)),"codice non valido",""))</f>
        <v/>
      </c>
      <c r="B148" s="161" t="s">
        <v>534</v>
      </c>
      <c r="C148" s="162" t="s">
        <v>1894</v>
      </c>
      <c r="D148" s="163" t="s">
        <v>1895</v>
      </c>
      <c r="E148" s="164"/>
      <c r="F148" s="164"/>
      <c r="G148" s="164">
        <v>0</v>
      </c>
      <c r="H148" s="164"/>
      <c r="I148" s="165"/>
      <c r="J148" s="244">
        <f t="shared" si="2"/>
        <v>0</v>
      </c>
      <c r="K148" s="244">
        <v>0</v>
      </c>
    </row>
    <row r="149" spans="1:11" s="18" customFormat="1" ht="9.9499999999999993" customHeight="1" x14ac:dyDescent="0.25">
      <c r="A149" s="31" t="str">
        <f>IF(B149="","",IF(ISERROR(MATCH(B149,Modello_CE!D:D,0)),"codice non valido",""))</f>
        <v/>
      </c>
      <c r="B149" s="161" t="s">
        <v>534</v>
      </c>
      <c r="C149" s="162" t="s">
        <v>1896</v>
      </c>
      <c r="D149" s="163" t="s">
        <v>1897</v>
      </c>
      <c r="E149" s="164"/>
      <c r="F149" s="164"/>
      <c r="G149" s="164">
        <v>0</v>
      </c>
      <c r="H149" s="164"/>
      <c r="I149" s="165"/>
      <c r="J149" s="244">
        <f t="shared" si="2"/>
        <v>0</v>
      </c>
      <c r="K149" s="244">
        <v>0</v>
      </c>
    </row>
    <row r="150" spans="1:11" s="18" customFormat="1" ht="9.9499999999999993" customHeight="1" x14ac:dyDescent="0.25">
      <c r="A150" s="31" t="str">
        <f>IF(B150="","",IF(ISERROR(MATCH(B150,Modello_CE!D:D,0)),"codice non valido",""))</f>
        <v/>
      </c>
      <c r="B150" s="161" t="s">
        <v>542</v>
      </c>
      <c r="C150" s="162" t="s">
        <v>1898</v>
      </c>
      <c r="D150" s="163" t="s">
        <v>1899</v>
      </c>
      <c r="E150" s="164"/>
      <c r="F150" s="164"/>
      <c r="G150" s="164">
        <v>0</v>
      </c>
      <c r="H150" s="164"/>
      <c r="I150" s="165"/>
      <c r="J150" s="244">
        <f t="shared" si="2"/>
        <v>0</v>
      </c>
      <c r="K150" s="244">
        <v>0</v>
      </c>
    </row>
    <row r="151" spans="1:11" s="18" customFormat="1" ht="9.9499999999999993" customHeight="1" x14ac:dyDescent="0.25">
      <c r="A151" s="31" t="str">
        <f>IF(B151="","",IF(ISERROR(MATCH(B151,Modello_CE!D:D,0)),"codice non valido",""))</f>
        <v/>
      </c>
      <c r="B151" s="161" t="s">
        <v>542</v>
      </c>
      <c r="C151" s="162" t="s">
        <v>1900</v>
      </c>
      <c r="D151" s="163" t="s">
        <v>1901</v>
      </c>
      <c r="E151" s="164"/>
      <c r="F151" s="164"/>
      <c r="G151" s="164">
        <v>0</v>
      </c>
      <c r="H151" s="164"/>
      <c r="I151" s="165"/>
      <c r="J151" s="244">
        <f t="shared" si="2"/>
        <v>0</v>
      </c>
      <c r="K151" s="244">
        <v>0</v>
      </c>
    </row>
    <row r="152" spans="1:11" s="18" customFormat="1" ht="30" x14ac:dyDescent="0.25">
      <c r="A152" s="31" t="str">
        <f>IF(B152="","",IF(ISERROR(MATCH(B152,Modello_CE!D:D,0)),"codice non valido",""))</f>
        <v/>
      </c>
      <c r="B152" s="161" t="s">
        <v>652</v>
      </c>
      <c r="C152" s="162" t="s">
        <v>1902</v>
      </c>
      <c r="D152" s="163" t="s">
        <v>1903</v>
      </c>
      <c r="E152" s="164">
        <v>492.44</v>
      </c>
      <c r="F152" s="164"/>
      <c r="G152" s="164">
        <v>492.44</v>
      </c>
      <c r="H152" s="164"/>
      <c r="I152" s="165"/>
      <c r="J152" s="244">
        <f t="shared" si="2"/>
        <v>492.44</v>
      </c>
      <c r="K152" s="244">
        <v>1715.39</v>
      </c>
    </row>
    <row r="153" spans="1:11" s="18" customFormat="1" ht="9.9499999999999993" customHeight="1" x14ac:dyDescent="0.25">
      <c r="A153" s="31" t="str">
        <f>IF(B153="","",IF(ISERROR(MATCH(B153,Modello_CE!D:D,0)),"codice non valido",""))</f>
        <v/>
      </c>
      <c r="B153" s="161" t="s">
        <v>538</v>
      </c>
      <c r="C153" s="162" t="s">
        <v>1904</v>
      </c>
      <c r="D153" s="163" t="s">
        <v>1905</v>
      </c>
      <c r="E153" s="164"/>
      <c r="F153" s="164"/>
      <c r="G153" s="164">
        <v>0</v>
      </c>
      <c r="H153" s="164"/>
      <c r="I153" s="165"/>
      <c r="J153" s="244">
        <f t="shared" si="2"/>
        <v>0</v>
      </c>
      <c r="K153" s="244">
        <v>0</v>
      </c>
    </row>
    <row r="154" spans="1:11" s="18" customFormat="1" ht="9.9499999999999993" customHeight="1" x14ac:dyDescent="0.25">
      <c r="A154" s="31" t="str">
        <f>IF(B154="","",IF(ISERROR(MATCH(B154,Modello_CE!D:D,0)),"codice non valido",""))</f>
        <v/>
      </c>
      <c r="B154" s="161" t="s">
        <v>538</v>
      </c>
      <c r="C154" s="162" t="s">
        <v>1906</v>
      </c>
      <c r="D154" s="163" t="s">
        <v>1907</v>
      </c>
      <c r="E154" s="164"/>
      <c r="F154" s="164"/>
      <c r="G154" s="164">
        <v>0</v>
      </c>
      <c r="H154" s="164"/>
      <c r="I154" s="165"/>
      <c r="J154" s="244">
        <f t="shared" si="2"/>
        <v>0</v>
      </c>
      <c r="K154" s="244">
        <v>0</v>
      </c>
    </row>
    <row r="155" spans="1:11" s="18" customFormat="1" ht="9.9499999999999993" customHeight="1" x14ac:dyDescent="0.25">
      <c r="A155" s="31" t="str">
        <f>IF(B155="","",IF(ISERROR(MATCH(B155,Modello_CE!D:D,0)),"codice non valido",""))</f>
        <v/>
      </c>
      <c r="B155" s="161" t="s">
        <v>534</v>
      </c>
      <c r="C155" s="162" t="s">
        <v>1908</v>
      </c>
      <c r="D155" s="163" t="s">
        <v>1909</v>
      </c>
      <c r="E155" s="164"/>
      <c r="F155" s="164"/>
      <c r="G155" s="164">
        <v>0</v>
      </c>
      <c r="H155" s="164"/>
      <c r="I155" s="165"/>
      <c r="J155" s="244">
        <f t="shared" si="2"/>
        <v>0</v>
      </c>
      <c r="K155" s="244">
        <v>0</v>
      </c>
    </row>
    <row r="156" spans="1:11" s="18" customFormat="1" ht="9.9499999999999993" customHeight="1" x14ac:dyDescent="0.25">
      <c r="A156" s="31" t="str">
        <f>IF(B156="","",IF(ISERROR(MATCH(B156,Modello_CE!D:D,0)),"codice non valido",""))</f>
        <v/>
      </c>
      <c r="B156" s="161" t="s">
        <v>538</v>
      </c>
      <c r="C156" s="162" t="s">
        <v>1910</v>
      </c>
      <c r="D156" s="163" t="s">
        <v>1911</v>
      </c>
      <c r="E156" s="164"/>
      <c r="F156" s="164"/>
      <c r="G156" s="164">
        <v>0</v>
      </c>
      <c r="H156" s="164"/>
      <c r="I156" s="165"/>
      <c r="J156" s="244">
        <f t="shared" si="2"/>
        <v>0</v>
      </c>
      <c r="K156" s="244">
        <v>0</v>
      </c>
    </row>
    <row r="157" spans="1:11" s="18" customFormat="1" ht="9.9499999999999993" customHeight="1" x14ac:dyDescent="0.25">
      <c r="A157" s="31" t="str">
        <f>IF(B157="","",IF(ISERROR(MATCH(B157,Modello_CE!D:D,0)),"codice non valido",""))</f>
        <v/>
      </c>
      <c r="B157" s="161" t="s">
        <v>538</v>
      </c>
      <c r="C157" s="162" t="s">
        <v>1912</v>
      </c>
      <c r="D157" s="163" t="s">
        <v>1913</v>
      </c>
      <c r="E157" s="164"/>
      <c r="F157" s="164"/>
      <c r="G157" s="164">
        <v>0</v>
      </c>
      <c r="H157" s="164"/>
      <c r="I157" s="165"/>
      <c r="J157" s="244">
        <f t="shared" si="2"/>
        <v>0</v>
      </c>
      <c r="K157" s="244">
        <v>0</v>
      </c>
    </row>
    <row r="158" spans="1:11" s="18" customFormat="1" ht="9.9499999999999993" customHeight="1" x14ac:dyDescent="0.25">
      <c r="A158" s="31" t="str">
        <f>IF(B158="","",IF(ISERROR(MATCH(B158,Modello_CE!D:D,0)),"codice non valido",""))</f>
        <v/>
      </c>
      <c r="B158" s="161" t="s">
        <v>538</v>
      </c>
      <c r="C158" s="162" t="s">
        <v>1914</v>
      </c>
      <c r="D158" s="163" t="s">
        <v>1915</v>
      </c>
      <c r="E158" s="164"/>
      <c r="F158" s="164"/>
      <c r="G158" s="164">
        <v>0</v>
      </c>
      <c r="H158" s="164"/>
      <c r="I158" s="165"/>
      <c r="J158" s="244">
        <f t="shared" si="2"/>
        <v>0</v>
      </c>
      <c r="K158" s="244">
        <v>0</v>
      </c>
    </row>
    <row r="159" spans="1:11" s="18" customFormat="1" ht="9.9499999999999993" customHeight="1" x14ac:dyDescent="0.25">
      <c r="A159" s="31" t="str">
        <f>IF(B159="","",IF(ISERROR(MATCH(B159,Modello_CE!D:D,0)),"codice non valido",""))</f>
        <v/>
      </c>
      <c r="B159" s="161" t="s">
        <v>538</v>
      </c>
      <c r="C159" s="162" t="s">
        <v>1916</v>
      </c>
      <c r="D159" s="163" t="s">
        <v>1917</v>
      </c>
      <c r="E159" s="164"/>
      <c r="F159" s="164"/>
      <c r="G159" s="164">
        <v>0</v>
      </c>
      <c r="H159" s="164"/>
      <c r="I159" s="165"/>
      <c r="J159" s="244">
        <f t="shared" si="2"/>
        <v>0</v>
      </c>
      <c r="K159" s="244">
        <v>0</v>
      </c>
    </row>
    <row r="160" spans="1:11" s="18" customFormat="1" ht="9.9499999999999993" customHeight="1" x14ac:dyDescent="0.25">
      <c r="A160" s="31" t="str">
        <f>IF(B160="","",IF(ISERROR(MATCH(B160,Modello_CE!D:D,0)),"codice non valido",""))</f>
        <v/>
      </c>
      <c r="B160" s="161" t="s">
        <v>538</v>
      </c>
      <c r="C160" s="162" t="s">
        <v>1918</v>
      </c>
      <c r="D160" s="163" t="s">
        <v>1919</v>
      </c>
      <c r="E160" s="164"/>
      <c r="F160" s="164"/>
      <c r="G160" s="164">
        <v>0</v>
      </c>
      <c r="H160" s="164"/>
      <c r="I160" s="165"/>
      <c r="J160" s="244">
        <f t="shared" si="2"/>
        <v>0</v>
      </c>
      <c r="K160" s="244">
        <v>0</v>
      </c>
    </row>
    <row r="161" spans="1:11" s="18" customFormat="1" ht="9.9499999999999993" customHeight="1" x14ac:dyDescent="0.25">
      <c r="A161" s="31" t="str">
        <f>IF(B161="","",IF(ISERROR(MATCH(B161,Modello_CE!D:D,0)),"codice non valido",""))</f>
        <v/>
      </c>
      <c r="B161" s="161" t="s">
        <v>538</v>
      </c>
      <c r="C161" s="162" t="s">
        <v>1920</v>
      </c>
      <c r="D161" s="163" t="s">
        <v>1921</v>
      </c>
      <c r="E161" s="164"/>
      <c r="F161" s="164"/>
      <c r="G161" s="164">
        <v>0</v>
      </c>
      <c r="H161" s="164"/>
      <c r="I161" s="165"/>
      <c r="J161" s="244">
        <f t="shared" si="2"/>
        <v>0</v>
      </c>
      <c r="K161" s="244">
        <v>0</v>
      </c>
    </row>
    <row r="162" spans="1:11" s="18" customFormat="1" ht="9.9499999999999993" customHeight="1" x14ac:dyDescent="0.25">
      <c r="A162" s="31" t="str">
        <f>IF(B162="","",IF(ISERROR(MATCH(B162,Modello_CE!D:D,0)),"codice non valido",""))</f>
        <v/>
      </c>
      <c r="B162" s="161" t="s">
        <v>538</v>
      </c>
      <c r="C162" s="162" t="s">
        <v>1922</v>
      </c>
      <c r="D162" s="163" t="s">
        <v>1923</v>
      </c>
      <c r="E162" s="164"/>
      <c r="F162" s="164"/>
      <c r="G162" s="164">
        <v>0</v>
      </c>
      <c r="H162" s="164"/>
      <c r="I162" s="165"/>
      <c r="J162" s="244">
        <f t="shared" si="2"/>
        <v>0</v>
      </c>
      <c r="K162" s="244">
        <v>0</v>
      </c>
    </row>
    <row r="163" spans="1:11" s="18" customFormat="1" ht="9.9499999999999993" customHeight="1" x14ac:dyDescent="0.25">
      <c r="A163" s="31" t="str">
        <f>IF(B163="","",IF(ISERROR(MATCH(B163,Modello_CE!D:D,0)),"codice non valido",""))</f>
        <v/>
      </c>
      <c r="B163" s="161" t="s">
        <v>538</v>
      </c>
      <c r="C163" s="162" t="s">
        <v>1924</v>
      </c>
      <c r="D163" s="163" t="s">
        <v>1925</v>
      </c>
      <c r="E163" s="164"/>
      <c r="F163" s="164"/>
      <c r="G163" s="164">
        <v>0</v>
      </c>
      <c r="H163" s="164"/>
      <c r="I163" s="165"/>
      <c r="J163" s="244">
        <f t="shared" si="2"/>
        <v>0</v>
      </c>
      <c r="K163" s="244">
        <v>0</v>
      </c>
    </row>
    <row r="164" spans="1:11" s="18" customFormat="1" ht="9.9499999999999993" customHeight="1" x14ac:dyDescent="0.25">
      <c r="A164" s="31" t="str">
        <f>IF(B164="","",IF(ISERROR(MATCH(B164,Modello_CE!D:D,0)),"codice non valido",""))</f>
        <v/>
      </c>
      <c r="B164" s="161" t="s">
        <v>538</v>
      </c>
      <c r="C164" s="162" t="s">
        <v>1926</v>
      </c>
      <c r="D164" s="163" t="s">
        <v>1927</v>
      </c>
      <c r="E164" s="164"/>
      <c r="F164" s="164"/>
      <c r="G164" s="164">
        <v>0</v>
      </c>
      <c r="H164" s="164"/>
      <c r="I164" s="165"/>
      <c r="J164" s="244">
        <f t="shared" si="2"/>
        <v>0</v>
      </c>
      <c r="K164" s="244">
        <v>0</v>
      </c>
    </row>
    <row r="165" spans="1:11" s="18" customFormat="1" ht="9.9499999999999993" customHeight="1" x14ac:dyDescent="0.25">
      <c r="A165" s="31" t="str">
        <f>IF(B165="","",IF(ISERROR(MATCH(B165,Modello_CE!D:D,0)),"codice non valido",""))</f>
        <v/>
      </c>
      <c r="B165" s="161" t="s">
        <v>538</v>
      </c>
      <c r="C165" s="162" t="s">
        <v>1928</v>
      </c>
      <c r="D165" s="163" t="s">
        <v>1929</v>
      </c>
      <c r="E165" s="164"/>
      <c r="F165" s="164"/>
      <c r="G165" s="164">
        <v>0</v>
      </c>
      <c r="H165" s="164"/>
      <c r="I165" s="165"/>
      <c r="J165" s="244">
        <f t="shared" si="2"/>
        <v>0</v>
      </c>
      <c r="K165" s="244">
        <v>0</v>
      </c>
    </row>
    <row r="166" spans="1:11" s="18" customFormat="1" ht="9.9499999999999993" customHeight="1" x14ac:dyDescent="0.25">
      <c r="A166" s="31" t="str">
        <f>IF(B166="","",IF(ISERROR(MATCH(B166,Modello_CE!D:D,0)),"codice non valido",""))</f>
        <v/>
      </c>
      <c r="B166" s="161" t="s">
        <v>538</v>
      </c>
      <c r="C166" s="162" t="s">
        <v>1930</v>
      </c>
      <c r="D166" s="163" t="s">
        <v>1931</v>
      </c>
      <c r="E166" s="164"/>
      <c r="F166" s="164"/>
      <c r="G166" s="164">
        <v>0</v>
      </c>
      <c r="H166" s="164"/>
      <c r="I166" s="165"/>
      <c r="J166" s="244">
        <f t="shared" si="2"/>
        <v>0</v>
      </c>
      <c r="K166" s="244">
        <v>0</v>
      </c>
    </row>
    <row r="167" spans="1:11" s="18" customFormat="1" ht="9.9499999999999993" customHeight="1" x14ac:dyDescent="0.25">
      <c r="A167" s="31" t="str">
        <f>IF(B167="","",IF(ISERROR(MATCH(B167,Modello_CE!D:D,0)),"codice non valido",""))</f>
        <v/>
      </c>
      <c r="B167" s="161" t="s">
        <v>538</v>
      </c>
      <c r="C167" s="162" t="s">
        <v>1932</v>
      </c>
      <c r="D167" s="163" t="s">
        <v>1933</v>
      </c>
      <c r="E167" s="164"/>
      <c r="F167" s="164"/>
      <c r="G167" s="164">
        <v>0</v>
      </c>
      <c r="H167" s="164"/>
      <c r="I167" s="165"/>
      <c r="J167" s="244">
        <f t="shared" si="2"/>
        <v>0</v>
      </c>
      <c r="K167" s="244">
        <v>0</v>
      </c>
    </row>
    <row r="168" spans="1:11" s="18" customFormat="1" ht="9.9499999999999993" customHeight="1" x14ac:dyDescent="0.25">
      <c r="A168" s="31" t="str">
        <f>IF(B168="","",IF(ISERROR(MATCH(B168,Modello_CE!D:D,0)),"codice non valido",""))</f>
        <v/>
      </c>
      <c r="B168" s="161" t="s">
        <v>538</v>
      </c>
      <c r="C168" s="162" t="s">
        <v>1934</v>
      </c>
      <c r="D168" s="163" t="s">
        <v>1935</v>
      </c>
      <c r="E168" s="164"/>
      <c r="F168" s="164"/>
      <c r="G168" s="164">
        <v>0</v>
      </c>
      <c r="H168" s="164"/>
      <c r="I168" s="165"/>
      <c r="J168" s="244">
        <f t="shared" si="2"/>
        <v>0</v>
      </c>
      <c r="K168" s="244">
        <v>0</v>
      </c>
    </row>
    <row r="169" spans="1:11" s="18" customFormat="1" ht="9.9499999999999993" customHeight="1" x14ac:dyDescent="0.25">
      <c r="A169" s="31" t="str">
        <f>IF(B169="","",IF(ISERROR(MATCH(B169,Modello_CE!D:D,0)),"codice non valido",""))</f>
        <v/>
      </c>
      <c r="B169" s="161" t="s">
        <v>538</v>
      </c>
      <c r="C169" s="162" t="s">
        <v>1936</v>
      </c>
      <c r="D169" s="163" t="s">
        <v>1937</v>
      </c>
      <c r="E169" s="164"/>
      <c r="F169" s="164"/>
      <c r="G169" s="164">
        <v>0</v>
      </c>
      <c r="H169" s="164"/>
      <c r="I169" s="165"/>
      <c r="J169" s="244">
        <f t="shared" si="2"/>
        <v>0</v>
      </c>
      <c r="K169" s="244">
        <v>0</v>
      </c>
    </row>
    <row r="170" spans="1:11" s="18" customFormat="1" ht="9.9499999999999993" customHeight="1" x14ac:dyDescent="0.25">
      <c r="A170" s="31" t="str">
        <f>IF(B170="","",IF(ISERROR(MATCH(B170,Modello_CE!D:D,0)),"codice non valido",""))</f>
        <v/>
      </c>
      <c r="B170" s="161" t="s">
        <v>538</v>
      </c>
      <c r="C170" s="162" t="s">
        <v>1938</v>
      </c>
      <c r="D170" s="163" t="s">
        <v>1939</v>
      </c>
      <c r="E170" s="164"/>
      <c r="F170" s="164"/>
      <c r="G170" s="164">
        <v>0</v>
      </c>
      <c r="H170" s="164"/>
      <c r="I170" s="165"/>
      <c r="J170" s="244">
        <f t="shared" si="2"/>
        <v>0</v>
      </c>
      <c r="K170" s="244">
        <v>0</v>
      </c>
    </row>
    <row r="171" spans="1:11" s="18" customFormat="1" ht="9.9499999999999993" customHeight="1" x14ac:dyDescent="0.25">
      <c r="A171" s="31" t="str">
        <f>IF(B171="","",IF(ISERROR(MATCH(B171,Modello_CE!D:D,0)),"codice non valido",""))</f>
        <v/>
      </c>
      <c r="B171" s="161" t="s">
        <v>538</v>
      </c>
      <c r="C171" s="162" t="s">
        <v>1940</v>
      </c>
      <c r="D171" s="163" t="s">
        <v>1941</v>
      </c>
      <c r="E171" s="164"/>
      <c r="F171" s="164"/>
      <c r="G171" s="164">
        <v>0</v>
      </c>
      <c r="H171" s="164"/>
      <c r="I171" s="165"/>
      <c r="J171" s="244">
        <f t="shared" si="2"/>
        <v>0</v>
      </c>
      <c r="K171" s="244">
        <v>0</v>
      </c>
    </row>
    <row r="172" spans="1:11" s="18" customFormat="1" ht="9.9499999999999993" customHeight="1" x14ac:dyDescent="0.25">
      <c r="A172" s="31" t="str">
        <f>IF(B172="","",IF(ISERROR(MATCH(B172,Modello_CE!D:D,0)),"codice non valido",""))</f>
        <v/>
      </c>
      <c r="B172" s="161" t="s">
        <v>648</v>
      </c>
      <c r="C172" s="162" t="s">
        <v>1942</v>
      </c>
      <c r="D172" s="163" t="s">
        <v>1943</v>
      </c>
      <c r="E172" s="164"/>
      <c r="F172" s="164"/>
      <c r="G172" s="164">
        <v>0</v>
      </c>
      <c r="H172" s="164"/>
      <c r="I172" s="165"/>
      <c r="J172" s="244">
        <f t="shared" si="2"/>
        <v>0</v>
      </c>
      <c r="K172" s="244">
        <v>0</v>
      </c>
    </row>
    <row r="173" spans="1:11" s="18" customFormat="1" ht="9.9499999999999993" customHeight="1" x14ac:dyDescent="0.25">
      <c r="A173" s="31" t="str">
        <f>IF(B173="","",IF(ISERROR(MATCH(B173,Modello_CE!D:D,0)),"codice non valido",""))</f>
        <v/>
      </c>
      <c r="B173" s="161" t="s">
        <v>538</v>
      </c>
      <c r="C173" s="162" t="s">
        <v>1944</v>
      </c>
      <c r="D173" s="163" t="s">
        <v>1945</v>
      </c>
      <c r="E173" s="164"/>
      <c r="F173" s="164"/>
      <c r="G173" s="164">
        <v>0</v>
      </c>
      <c r="H173" s="164"/>
      <c r="I173" s="165"/>
      <c r="J173" s="244">
        <f t="shared" si="2"/>
        <v>0</v>
      </c>
      <c r="K173" s="244">
        <v>0</v>
      </c>
    </row>
    <row r="174" spans="1:11" s="18" customFormat="1" ht="9.9499999999999993" customHeight="1" x14ac:dyDescent="0.25">
      <c r="A174" s="31" t="str">
        <f>IF(B174="","",IF(ISERROR(MATCH(B174,Modello_CE!D:D,0)),"codice non valido",""))</f>
        <v/>
      </c>
      <c r="B174" s="161" t="s">
        <v>538</v>
      </c>
      <c r="C174" s="162" t="s">
        <v>1946</v>
      </c>
      <c r="D174" s="163" t="s">
        <v>1947</v>
      </c>
      <c r="E174" s="164"/>
      <c r="F174" s="164"/>
      <c r="G174" s="164">
        <v>0</v>
      </c>
      <c r="H174" s="164"/>
      <c r="I174" s="165"/>
      <c r="J174" s="244">
        <f t="shared" si="2"/>
        <v>0</v>
      </c>
      <c r="K174" s="244">
        <v>0</v>
      </c>
    </row>
    <row r="175" spans="1:11" s="18" customFormat="1" ht="9.9499999999999993" customHeight="1" x14ac:dyDescent="0.25">
      <c r="A175" s="31" t="str">
        <f>IF(B175="","",IF(ISERROR(MATCH(B175,Modello_CE!D:D,0)),"codice non valido",""))</f>
        <v/>
      </c>
      <c r="B175" s="161" t="s">
        <v>538</v>
      </c>
      <c r="C175" s="162" t="s">
        <v>1948</v>
      </c>
      <c r="D175" s="163" t="s">
        <v>1949</v>
      </c>
      <c r="E175" s="164"/>
      <c r="F175" s="164"/>
      <c r="G175" s="164">
        <v>0</v>
      </c>
      <c r="H175" s="164"/>
      <c r="I175" s="165"/>
      <c r="J175" s="244">
        <f t="shared" si="2"/>
        <v>0</v>
      </c>
      <c r="K175" s="244">
        <v>0</v>
      </c>
    </row>
    <row r="176" spans="1:11" s="18" customFormat="1" ht="9.9499999999999993" customHeight="1" x14ac:dyDescent="0.25">
      <c r="A176" s="31" t="str">
        <f>IF(B176="","",IF(ISERROR(MATCH(B176,Modello_CE!D:D,0)),"codice non valido",""))</f>
        <v/>
      </c>
      <c r="B176" s="161" t="s">
        <v>538</v>
      </c>
      <c r="C176" s="162" t="s">
        <v>1950</v>
      </c>
      <c r="D176" s="163" t="s">
        <v>1951</v>
      </c>
      <c r="E176" s="164"/>
      <c r="F176" s="164"/>
      <c r="G176" s="164">
        <v>0</v>
      </c>
      <c r="H176" s="164"/>
      <c r="I176" s="165"/>
      <c r="J176" s="244">
        <f t="shared" si="2"/>
        <v>0</v>
      </c>
      <c r="K176" s="244">
        <v>0</v>
      </c>
    </row>
    <row r="177" spans="1:11" s="18" customFormat="1" ht="9.9499999999999993" customHeight="1" x14ac:dyDescent="0.25">
      <c r="A177" s="31" t="str">
        <f>IF(B177="","",IF(ISERROR(MATCH(B177,Modello_CE!D:D,0)),"codice non valido",""))</f>
        <v/>
      </c>
      <c r="B177" s="161" t="s">
        <v>538</v>
      </c>
      <c r="C177" s="162" t="s">
        <v>1952</v>
      </c>
      <c r="D177" s="163" t="s">
        <v>1953</v>
      </c>
      <c r="E177" s="164"/>
      <c r="F177" s="164"/>
      <c r="G177" s="164">
        <v>0</v>
      </c>
      <c r="H177" s="164"/>
      <c r="I177" s="165"/>
      <c r="J177" s="244">
        <f t="shared" si="2"/>
        <v>0</v>
      </c>
      <c r="K177" s="244">
        <v>0</v>
      </c>
    </row>
    <row r="178" spans="1:11" s="18" customFormat="1" ht="9.9499999999999993" customHeight="1" x14ac:dyDescent="0.25">
      <c r="A178" s="31" t="str">
        <f>IF(B178="","",IF(ISERROR(MATCH(B178,Modello_CE!D:D,0)),"codice non valido",""))</f>
        <v/>
      </c>
      <c r="B178" s="161" t="s">
        <v>538</v>
      </c>
      <c r="C178" s="162" t="s">
        <v>1954</v>
      </c>
      <c r="D178" s="163" t="s">
        <v>1955</v>
      </c>
      <c r="E178" s="164"/>
      <c r="F178" s="164"/>
      <c r="G178" s="164">
        <v>0</v>
      </c>
      <c r="H178" s="164"/>
      <c r="I178" s="165"/>
      <c r="J178" s="244">
        <f t="shared" si="2"/>
        <v>0</v>
      </c>
      <c r="K178" s="244">
        <v>0</v>
      </c>
    </row>
    <row r="179" spans="1:11" s="18" customFormat="1" ht="9.9499999999999993" customHeight="1" x14ac:dyDescent="0.25">
      <c r="A179" s="31" t="str">
        <f>IF(B179="","",IF(ISERROR(MATCH(B179,Modello_CE!D:D,0)),"codice non valido",""))</f>
        <v/>
      </c>
      <c r="B179" s="161" t="s">
        <v>538</v>
      </c>
      <c r="C179" s="162" t="s">
        <v>1956</v>
      </c>
      <c r="D179" s="163" t="s">
        <v>1957</v>
      </c>
      <c r="E179" s="164"/>
      <c r="F179" s="164"/>
      <c r="G179" s="164">
        <v>0</v>
      </c>
      <c r="H179" s="164"/>
      <c r="I179" s="165"/>
      <c r="J179" s="244">
        <f t="shared" si="2"/>
        <v>0</v>
      </c>
      <c r="K179" s="244">
        <v>0</v>
      </c>
    </row>
    <row r="180" spans="1:11" s="18" customFormat="1" ht="9.9499999999999993" customHeight="1" x14ac:dyDescent="0.25">
      <c r="A180" s="31" t="str">
        <f>IF(B180="","",IF(ISERROR(MATCH(B180,Modello_CE!D:D,0)),"codice non valido",""))</f>
        <v/>
      </c>
      <c r="B180" s="161" t="s">
        <v>538</v>
      </c>
      <c r="C180" s="162" t="s">
        <v>1958</v>
      </c>
      <c r="D180" s="163" t="s">
        <v>1959</v>
      </c>
      <c r="E180" s="164"/>
      <c r="F180" s="164"/>
      <c r="G180" s="164">
        <v>0</v>
      </c>
      <c r="H180" s="164"/>
      <c r="I180" s="165"/>
      <c r="J180" s="244">
        <f t="shared" si="2"/>
        <v>0</v>
      </c>
      <c r="K180" s="244">
        <v>0</v>
      </c>
    </row>
    <row r="181" spans="1:11" s="18" customFormat="1" ht="9.9499999999999993" customHeight="1" x14ac:dyDescent="0.25">
      <c r="A181" s="31" t="str">
        <f>IF(B181="","",IF(ISERROR(MATCH(B181,Modello_CE!D:D,0)),"codice non valido",""))</f>
        <v/>
      </c>
      <c r="B181" s="161" t="s">
        <v>538</v>
      </c>
      <c r="C181" s="162" t="s">
        <v>1960</v>
      </c>
      <c r="D181" s="163" t="s">
        <v>1961</v>
      </c>
      <c r="E181" s="164"/>
      <c r="F181" s="164"/>
      <c r="G181" s="164">
        <v>0</v>
      </c>
      <c r="H181" s="164"/>
      <c r="I181" s="165"/>
      <c r="J181" s="244">
        <f t="shared" si="2"/>
        <v>0</v>
      </c>
      <c r="K181" s="244">
        <v>0</v>
      </c>
    </row>
    <row r="182" spans="1:11" s="18" customFormat="1" ht="9.9499999999999993" customHeight="1" x14ac:dyDescent="0.25">
      <c r="A182" s="31" t="str">
        <f>IF(B182="","",IF(ISERROR(MATCH(B182,Modello_CE!D:D,0)),"codice non valido",""))</f>
        <v/>
      </c>
      <c r="B182" s="161" t="s">
        <v>538</v>
      </c>
      <c r="C182" s="162" t="s">
        <v>1962</v>
      </c>
      <c r="D182" s="163" t="s">
        <v>1963</v>
      </c>
      <c r="E182" s="164"/>
      <c r="F182" s="164"/>
      <c r="G182" s="164">
        <v>0</v>
      </c>
      <c r="H182" s="164"/>
      <c r="I182" s="165"/>
      <c r="J182" s="244">
        <f t="shared" si="2"/>
        <v>0</v>
      </c>
      <c r="K182" s="244">
        <v>0</v>
      </c>
    </row>
    <row r="183" spans="1:11" s="18" customFormat="1" ht="9.9499999999999993" customHeight="1" x14ac:dyDescent="0.25">
      <c r="A183" s="31" t="str">
        <f>IF(B183="","",IF(ISERROR(MATCH(B183,Modello_CE!D:D,0)),"codice non valido",""))</f>
        <v/>
      </c>
      <c r="B183" s="161" t="s">
        <v>538</v>
      </c>
      <c r="C183" s="162" t="s">
        <v>1964</v>
      </c>
      <c r="D183" s="163" t="s">
        <v>1965</v>
      </c>
      <c r="E183" s="164"/>
      <c r="F183" s="164"/>
      <c r="G183" s="164">
        <v>0</v>
      </c>
      <c r="H183" s="164"/>
      <c r="I183" s="165"/>
      <c r="J183" s="244">
        <f t="shared" si="2"/>
        <v>0</v>
      </c>
      <c r="K183" s="244">
        <v>0</v>
      </c>
    </row>
    <row r="184" spans="1:11" s="18" customFormat="1" ht="9.9499999999999993" customHeight="1" x14ac:dyDescent="0.25">
      <c r="A184" s="31" t="str">
        <f>IF(B184="","",IF(ISERROR(MATCH(B184,Modello_CE!D:D,0)),"codice non valido",""))</f>
        <v/>
      </c>
      <c r="B184" s="161" t="s">
        <v>538</v>
      </c>
      <c r="C184" s="162" t="s">
        <v>1966</v>
      </c>
      <c r="D184" s="163" t="s">
        <v>1967</v>
      </c>
      <c r="E184" s="164"/>
      <c r="F184" s="164"/>
      <c r="G184" s="164">
        <v>0</v>
      </c>
      <c r="H184" s="164"/>
      <c r="I184" s="165"/>
      <c r="J184" s="244">
        <f t="shared" si="2"/>
        <v>0</v>
      </c>
      <c r="K184" s="244">
        <v>0</v>
      </c>
    </row>
    <row r="185" spans="1:11" s="18" customFormat="1" ht="9.9499999999999993" customHeight="1" x14ac:dyDescent="0.25">
      <c r="A185" s="31" t="str">
        <f>IF(B185="","",IF(ISERROR(MATCH(B185,Modello_CE!D:D,0)),"codice non valido",""))</f>
        <v/>
      </c>
      <c r="B185" s="161" t="s">
        <v>538</v>
      </c>
      <c r="C185" s="162" t="s">
        <v>1968</v>
      </c>
      <c r="D185" s="163" t="s">
        <v>1969</v>
      </c>
      <c r="E185" s="164"/>
      <c r="F185" s="164"/>
      <c r="G185" s="164">
        <v>0</v>
      </c>
      <c r="H185" s="164"/>
      <c r="I185" s="165"/>
      <c r="J185" s="244">
        <f t="shared" si="2"/>
        <v>0</v>
      </c>
      <c r="K185" s="244">
        <v>0</v>
      </c>
    </row>
    <row r="186" spans="1:11" s="18" customFormat="1" ht="9.9499999999999993" customHeight="1" x14ac:dyDescent="0.25">
      <c r="A186" s="31" t="str">
        <f>IF(B186="","",IF(ISERROR(MATCH(B186,Modello_CE!D:D,0)),"codice non valido",""))</f>
        <v/>
      </c>
      <c r="B186" s="161" t="s">
        <v>538</v>
      </c>
      <c r="C186" s="162" t="s">
        <v>1970</v>
      </c>
      <c r="D186" s="163" t="s">
        <v>1971</v>
      </c>
      <c r="E186" s="164"/>
      <c r="F186" s="164"/>
      <c r="G186" s="164">
        <v>0</v>
      </c>
      <c r="H186" s="164"/>
      <c r="I186" s="165"/>
      <c r="J186" s="244">
        <f t="shared" si="2"/>
        <v>0</v>
      </c>
      <c r="K186" s="244">
        <v>0</v>
      </c>
    </row>
    <row r="187" spans="1:11" s="18" customFormat="1" ht="9.9499999999999993" customHeight="1" x14ac:dyDescent="0.25">
      <c r="A187" s="31" t="str">
        <f>IF(B187="","",IF(ISERROR(MATCH(B187,Modello_CE!D:D,0)),"codice non valido",""))</f>
        <v/>
      </c>
      <c r="B187" s="161" t="s">
        <v>538</v>
      </c>
      <c r="C187" s="162" t="s">
        <v>1972</v>
      </c>
      <c r="D187" s="163" t="s">
        <v>1973</v>
      </c>
      <c r="E187" s="164"/>
      <c r="F187" s="164"/>
      <c r="G187" s="164">
        <v>0</v>
      </c>
      <c r="H187" s="164"/>
      <c r="I187" s="165"/>
      <c r="J187" s="244">
        <f t="shared" si="2"/>
        <v>0</v>
      </c>
      <c r="K187" s="244">
        <v>0</v>
      </c>
    </row>
    <row r="188" spans="1:11" s="18" customFormat="1" ht="9.9499999999999993" customHeight="1" x14ac:dyDescent="0.25">
      <c r="A188" s="31" t="str">
        <f>IF(B188="","",IF(ISERROR(MATCH(B188,Modello_CE!D:D,0)),"codice non valido",""))</f>
        <v/>
      </c>
      <c r="B188" s="161" t="s">
        <v>538</v>
      </c>
      <c r="C188" s="162" t="s">
        <v>1974</v>
      </c>
      <c r="D188" s="163" t="s">
        <v>1975</v>
      </c>
      <c r="E188" s="164"/>
      <c r="F188" s="164"/>
      <c r="G188" s="164">
        <v>0</v>
      </c>
      <c r="H188" s="164"/>
      <c r="I188" s="165"/>
      <c r="J188" s="244">
        <f t="shared" si="2"/>
        <v>0</v>
      </c>
      <c r="K188" s="244">
        <v>0</v>
      </c>
    </row>
    <row r="189" spans="1:11" s="18" customFormat="1" ht="9.9499999999999993" customHeight="1" x14ac:dyDescent="0.25">
      <c r="A189" s="31" t="str">
        <f>IF(B189="","",IF(ISERROR(MATCH(B189,Modello_CE!D:D,0)),"codice non valido",""))</f>
        <v/>
      </c>
      <c r="B189" s="161" t="s">
        <v>538</v>
      </c>
      <c r="C189" s="162" t="s">
        <v>1976</v>
      </c>
      <c r="D189" s="163" t="s">
        <v>1977</v>
      </c>
      <c r="E189" s="164"/>
      <c r="F189" s="164"/>
      <c r="G189" s="164">
        <v>0</v>
      </c>
      <c r="H189" s="164"/>
      <c r="I189" s="165"/>
      <c r="J189" s="244">
        <f t="shared" si="2"/>
        <v>0</v>
      </c>
      <c r="K189" s="244">
        <v>0</v>
      </c>
    </row>
    <row r="190" spans="1:11" s="18" customFormat="1" ht="9.9499999999999993" customHeight="1" x14ac:dyDescent="0.25">
      <c r="A190" s="31" t="str">
        <f>IF(B190="","",IF(ISERROR(MATCH(B190,Modello_CE!D:D,0)),"codice non valido",""))</f>
        <v/>
      </c>
      <c r="B190" s="161" t="s">
        <v>538</v>
      </c>
      <c r="C190" s="162" t="s">
        <v>1978</v>
      </c>
      <c r="D190" s="163" t="s">
        <v>1979</v>
      </c>
      <c r="E190" s="164"/>
      <c r="F190" s="164"/>
      <c r="G190" s="164">
        <v>0</v>
      </c>
      <c r="H190" s="164"/>
      <c r="I190" s="165"/>
      <c r="J190" s="244">
        <f t="shared" si="2"/>
        <v>0</v>
      </c>
      <c r="K190" s="244">
        <v>0</v>
      </c>
    </row>
    <row r="191" spans="1:11" s="18" customFormat="1" ht="9.9499999999999993" customHeight="1" x14ac:dyDescent="0.25">
      <c r="A191" s="31" t="str">
        <f>IF(B191="","",IF(ISERROR(MATCH(B191,Modello_CE!D:D,0)),"codice non valido",""))</f>
        <v/>
      </c>
      <c r="B191" s="161" t="s">
        <v>538</v>
      </c>
      <c r="C191" s="162" t="s">
        <v>1980</v>
      </c>
      <c r="D191" s="163" t="s">
        <v>1981</v>
      </c>
      <c r="E191" s="164"/>
      <c r="F191" s="164"/>
      <c r="G191" s="164">
        <v>0</v>
      </c>
      <c r="H191" s="164"/>
      <c r="I191" s="165"/>
      <c r="J191" s="244">
        <f t="shared" si="2"/>
        <v>0</v>
      </c>
      <c r="K191" s="244">
        <v>0</v>
      </c>
    </row>
    <row r="192" spans="1:11" s="18" customFormat="1" ht="9.9499999999999993" customHeight="1" x14ac:dyDescent="0.25">
      <c r="A192" s="31" t="str">
        <f>IF(B192="","",IF(ISERROR(MATCH(B192,Modello_CE!D:D,0)),"codice non valido",""))</f>
        <v/>
      </c>
      <c r="B192" s="161" t="s">
        <v>538</v>
      </c>
      <c r="C192" s="162" t="s">
        <v>1982</v>
      </c>
      <c r="D192" s="163" t="s">
        <v>1983</v>
      </c>
      <c r="E192" s="164"/>
      <c r="F192" s="164"/>
      <c r="G192" s="164">
        <v>0</v>
      </c>
      <c r="H192" s="164"/>
      <c r="I192" s="165"/>
      <c r="J192" s="244">
        <f t="shared" si="2"/>
        <v>0</v>
      </c>
      <c r="K192" s="244">
        <v>0</v>
      </c>
    </row>
    <row r="193" spans="1:11" s="18" customFormat="1" ht="9.9499999999999993" customHeight="1" x14ac:dyDescent="0.25">
      <c r="A193" s="31" t="str">
        <f>IF(B193="","",IF(ISERROR(MATCH(B193,Modello_CE!D:D,0)),"codice non valido",""))</f>
        <v/>
      </c>
      <c r="B193" s="161" t="s">
        <v>538</v>
      </c>
      <c r="C193" s="162" t="s">
        <v>1984</v>
      </c>
      <c r="D193" s="163" t="s">
        <v>1985</v>
      </c>
      <c r="E193" s="164"/>
      <c r="F193" s="164"/>
      <c r="G193" s="164">
        <v>0</v>
      </c>
      <c r="H193" s="164"/>
      <c r="I193" s="165"/>
      <c r="J193" s="244">
        <f t="shared" si="2"/>
        <v>0</v>
      </c>
      <c r="K193" s="244">
        <v>0</v>
      </c>
    </row>
    <row r="194" spans="1:11" s="18" customFormat="1" ht="9.9499999999999993" customHeight="1" x14ac:dyDescent="0.25">
      <c r="A194" s="31" t="str">
        <f>IF(B194="","",IF(ISERROR(MATCH(B194,Modello_CE!D:D,0)),"codice non valido",""))</f>
        <v/>
      </c>
      <c r="B194" s="161" t="s">
        <v>538</v>
      </c>
      <c r="C194" s="162" t="s">
        <v>1986</v>
      </c>
      <c r="D194" s="163" t="s">
        <v>1987</v>
      </c>
      <c r="E194" s="164"/>
      <c r="F194" s="164"/>
      <c r="G194" s="164">
        <v>0</v>
      </c>
      <c r="H194" s="164"/>
      <c r="I194" s="165"/>
      <c r="J194" s="244">
        <f t="shared" si="2"/>
        <v>0</v>
      </c>
      <c r="K194" s="244">
        <v>0</v>
      </c>
    </row>
    <row r="195" spans="1:11" s="18" customFormat="1" ht="9.9499999999999993" customHeight="1" x14ac:dyDescent="0.25">
      <c r="A195" s="31" t="str">
        <f>IF(B195="","",IF(ISERROR(MATCH(B195,Modello_CE!D:D,0)),"codice non valido",""))</f>
        <v/>
      </c>
      <c r="B195" s="161" t="s">
        <v>538</v>
      </c>
      <c r="C195" s="162" t="s">
        <v>1988</v>
      </c>
      <c r="D195" s="163" t="s">
        <v>1989</v>
      </c>
      <c r="E195" s="164"/>
      <c r="F195" s="164"/>
      <c r="G195" s="164">
        <v>0</v>
      </c>
      <c r="H195" s="164"/>
      <c r="I195" s="165"/>
      <c r="J195" s="244">
        <f t="shared" si="2"/>
        <v>0</v>
      </c>
      <c r="K195" s="244">
        <v>0</v>
      </c>
    </row>
    <row r="196" spans="1:11" s="18" customFormat="1" ht="9.9499999999999993" customHeight="1" x14ac:dyDescent="0.25">
      <c r="A196" s="31" t="str">
        <f>IF(B196="","",IF(ISERROR(MATCH(B196,Modello_CE!D:D,0)),"codice non valido",""))</f>
        <v/>
      </c>
      <c r="B196" s="161" t="s">
        <v>538</v>
      </c>
      <c r="C196" s="162" t="s">
        <v>1990</v>
      </c>
      <c r="D196" s="163" t="s">
        <v>1991</v>
      </c>
      <c r="E196" s="164"/>
      <c r="F196" s="164"/>
      <c r="G196" s="164">
        <v>0</v>
      </c>
      <c r="H196" s="164"/>
      <c r="I196" s="165"/>
      <c r="J196" s="244">
        <f t="shared" si="2"/>
        <v>0</v>
      </c>
      <c r="K196" s="244">
        <v>0</v>
      </c>
    </row>
    <row r="197" spans="1:11" s="18" customFormat="1" ht="9.9499999999999993" customHeight="1" x14ac:dyDescent="0.25">
      <c r="A197" s="31" t="str">
        <f>IF(B197="","",IF(ISERROR(MATCH(B197,Modello_CE!D:D,0)),"codice non valido",""))</f>
        <v/>
      </c>
      <c r="B197" s="161" t="s">
        <v>538</v>
      </c>
      <c r="C197" s="162" t="s">
        <v>1992</v>
      </c>
      <c r="D197" s="163" t="s">
        <v>1993</v>
      </c>
      <c r="E197" s="164"/>
      <c r="F197" s="164"/>
      <c r="G197" s="164">
        <v>0</v>
      </c>
      <c r="H197" s="164"/>
      <c r="I197" s="165"/>
      <c r="J197" s="244">
        <f t="shared" si="2"/>
        <v>0</v>
      </c>
      <c r="K197" s="244">
        <v>0</v>
      </c>
    </row>
    <row r="198" spans="1:11" s="18" customFormat="1" ht="9.9499999999999993" customHeight="1" x14ac:dyDescent="0.25">
      <c r="A198" s="31" t="str">
        <f>IF(B198="","",IF(ISERROR(MATCH(B198,Modello_CE!D:D,0)),"codice non valido",""))</f>
        <v/>
      </c>
      <c r="B198" s="161" t="s">
        <v>538</v>
      </c>
      <c r="C198" s="162" t="s">
        <v>1994</v>
      </c>
      <c r="D198" s="163" t="s">
        <v>1995</v>
      </c>
      <c r="E198" s="164"/>
      <c r="F198" s="164"/>
      <c r="G198" s="164">
        <v>0</v>
      </c>
      <c r="H198" s="164"/>
      <c r="I198" s="165"/>
      <c r="J198" s="244">
        <f t="shared" si="2"/>
        <v>0</v>
      </c>
      <c r="K198" s="244">
        <v>0</v>
      </c>
    </row>
    <row r="199" spans="1:11" s="18" customFormat="1" ht="9.9499999999999993" customHeight="1" x14ac:dyDescent="0.25">
      <c r="A199" s="31" t="str">
        <f>IF(B199="","",IF(ISERROR(MATCH(B199,Modello_CE!D:D,0)),"codice non valido",""))</f>
        <v/>
      </c>
      <c r="B199" s="161" t="s">
        <v>538</v>
      </c>
      <c r="C199" s="162" t="s">
        <v>1996</v>
      </c>
      <c r="D199" s="163" t="s">
        <v>1997</v>
      </c>
      <c r="E199" s="164"/>
      <c r="F199" s="164"/>
      <c r="G199" s="164">
        <v>0</v>
      </c>
      <c r="H199" s="164"/>
      <c r="I199" s="165"/>
      <c r="J199" s="244">
        <f t="shared" ref="J199:J262" si="3">G199</f>
        <v>0</v>
      </c>
      <c r="K199" s="244">
        <v>0</v>
      </c>
    </row>
    <row r="200" spans="1:11" s="18" customFormat="1" ht="9.9499999999999993" customHeight="1" x14ac:dyDescent="0.25">
      <c r="A200" s="31" t="str">
        <f>IF(B200="","",IF(ISERROR(MATCH(B200,Modello_CE!D:D,0)),"codice non valido",""))</f>
        <v/>
      </c>
      <c r="B200" s="161" t="s">
        <v>538</v>
      </c>
      <c r="C200" s="162" t="s">
        <v>1998</v>
      </c>
      <c r="D200" s="163" t="s">
        <v>1999</v>
      </c>
      <c r="E200" s="164"/>
      <c r="F200" s="164"/>
      <c r="G200" s="164">
        <v>0</v>
      </c>
      <c r="H200" s="164"/>
      <c r="I200" s="165"/>
      <c r="J200" s="244">
        <f t="shared" si="3"/>
        <v>0</v>
      </c>
      <c r="K200" s="244">
        <v>0</v>
      </c>
    </row>
    <row r="201" spans="1:11" s="18" customFormat="1" ht="9.9499999999999993" customHeight="1" x14ac:dyDescent="0.25">
      <c r="A201" s="31" t="str">
        <f>IF(B201="","",IF(ISERROR(MATCH(B201,Modello_CE!D:D,0)),"codice non valido",""))</f>
        <v/>
      </c>
      <c r="B201" s="161" t="s">
        <v>538</v>
      </c>
      <c r="C201" s="162" t="s">
        <v>2000</v>
      </c>
      <c r="D201" s="163" t="s">
        <v>2001</v>
      </c>
      <c r="E201" s="164"/>
      <c r="F201" s="164"/>
      <c r="G201" s="164">
        <v>0</v>
      </c>
      <c r="H201" s="164"/>
      <c r="I201" s="165"/>
      <c r="J201" s="244">
        <f t="shared" si="3"/>
        <v>0</v>
      </c>
      <c r="K201" s="244">
        <v>0</v>
      </c>
    </row>
    <row r="202" spans="1:11" s="18" customFormat="1" ht="9.9499999999999993" customHeight="1" x14ac:dyDescent="0.25">
      <c r="A202" s="31" t="str">
        <f>IF(B202="","",IF(ISERROR(MATCH(B202,Modello_CE!D:D,0)),"codice non valido",""))</f>
        <v/>
      </c>
      <c r="B202" s="161" t="s">
        <v>538</v>
      </c>
      <c r="C202" s="162" t="s">
        <v>2002</v>
      </c>
      <c r="D202" s="163" t="s">
        <v>2003</v>
      </c>
      <c r="E202" s="164"/>
      <c r="F202" s="164"/>
      <c r="G202" s="164">
        <v>0</v>
      </c>
      <c r="H202" s="164"/>
      <c r="I202" s="165"/>
      <c r="J202" s="244">
        <f t="shared" si="3"/>
        <v>0</v>
      </c>
      <c r="K202" s="244">
        <v>0</v>
      </c>
    </row>
    <row r="203" spans="1:11" s="18" customFormat="1" ht="9.9499999999999993" customHeight="1" x14ac:dyDescent="0.25">
      <c r="A203" s="31" t="str">
        <f>IF(B203="","",IF(ISERROR(MATCH(B203,Modello_CE!D:D,0)),"codice non valido",""))</f>
        <v/>
      </c>
      <c r="B203" s="161" t="s">
        <v>538</v>
      </c>
      <c r="C203" s="162" t="s">
        <v>2004</v>
      </c>
      <c r="D203" s="163" t="s">
        <v>2005</v>
      </c>
      <c r="E203" s="164"/>
      <c r="F203" s="164"/>
      <c r="G203" s="164">
        <v>0</v>
      </c>
      <c r="H203" s="164"/>
      <c r="I203" s="165"/>
      <c r="J203" s="244">
        <f t="shared" si="3"/>
        <v>0</v>
      </c>
      <c r="K203" s="244">
        <v>0</v>
      </c>
    </row>
    <row r="204" spans="1:11" s="18" customFormat="1" ht="9.9499999999999993" customHeight="1" x14ac:dyDescent="0.25">
      <c r="A204" s="31" t="str">
        <f>IF(B204="","",IF(ISERROR(MATCH(B204,Modello_CE!D:D,0)),"codice non valido",""))</f>
        <v/>
      </c>
      <c r="B204" s="161" t="s">
        <v>538</v>
      </c>
      <c r="C204" s="162" t="s">
        <v>2006</v>
      </c>
      <c r="D204" s="163" t="s">
        <v>2007</v>
      </c>
      <c r="E204" s="164"/>
      <c r="F204" s="164"/>
      <c r="G204" s="164">
        <v>0</v>
      </c>
      <c r="H204" s="164"/>
      <c r="I204" s="165"/>
      <c r="J204" s="244">
        <f t="shared" si="3"/>
        <v>0</v>
      </c>
      <c r="K204" s="244">
        <v>0</v>
      </c>
    </row>
    <row r="205" spans="1:11" s="18" customFormat="1" ht="9.9499999999999993" customHeight="1" x14ac:dyDescent="0.25">
      <c r="A205" s="31" t="str">
        <f>IF(B205="","",IF(ISERROR(MATCH(B205,Modello_CE!D:D,0)),"codice non valido",""))</f>
        <v/>
      </c>
      <c r="B205" s="161" t="s">
        <v>538</v>
      </c>
      <c r="C205" s="162" t="s">
        <v>2008</v>
      </c>
      <c r="D205" s="163" t="s">
        <v>2009</v>
      </c>
      <c r="E205" s="164"/>
      <c r="F205" s="164"/>
      <c r="G205" s="164">
        <v>0</v>
      </c>
      <c r="H205" s="164"/>
      <c r="I205" s="165"/>
      <c r="J205" s="244">
        <f t="shared" si="3"/>
        <v>0</v>
      </c>
      <c r="K205" s="244">
        <v>0</v>
      </c>
    </row>
    <row r="206" spans="1:11" s="18" customFormat="1" ht="9.9499999999999993" customHeight="1" x14ac:dyDescent="0.25">
      <c r="A206" s="31" t="str">
        <f>IF(B206="","",IF(ISERROR(MATCH(B206,Modello_CE!D:D,0)),"codice non valido",""))</f>
        <v/>
      </c>
      <c r="B206" s="161" t="s">
        <v>538</v>
      </c>
      <c r="C206" s="162" t="s">
        <v>2010</v>
      </c>
      <c r="D206" s="163" t="s">
        <v>2011</v>
      </c>
      <c r="E206" s="164"/>
      <c r="F206" s="164"/>
      <c r="G206" s="164">
        <v>0</v>
      </c>
      <c r="H206" s="164"/>
      <c r="I206" s="165"/>
      <c r="J206" s="244">
        <f t="shared" si="3"/>
        <v>0</v>
      </c>
      <c r="K206" s="244">
        <v>0</v>
      </c>
    </row>
    <row r="207" spans="1:11" s="18" customFormat="1" ht="9.9499999999999993" customHeight="1" x14ac:dyDescent="0.25">
      <c r="A207" s="31" t="str">
        <f>IF(B207="","",IF(ISERROR(MATCH(B207,Modello_CE!D:D,0)),"codice non valido",""))</f>
        <v/>
      </c>
      <c r="B207" s="161" t="s">
        <v>538</v>
      </c>
      <c r="C207" s="162" t="s">
        <v>2012</v>
      </c>
      <c r="D207" s="163" t="s">
        <v>2013</v>
      </c>
      <c r="E207" s="164"/>
      <c r="F207" s="164"/>
      <c r="G207" s="164">
        <v>0</v>
      </c>
      <c r="H207" s="164"/>
      <c r="I207" s="165"/>
      <c r="J207" s="244">
        <f t="shared" si="3"/>
        <v>0</v>
      </c>
      <c r="K207" s="244">
        <v>0</v>
      </c>
    </row>
    <row r="208" spans="1:11" s="18" customFormat="1" ht="9.9499999999999993" customHeight="1" x14ac:dyDescent="0.25">
      <c r="A208" s="31" t="str">
        <f>IF(B208="","",IF(ISERROR(MATCH(B208,Modello_CE!D:D,0)),"codice non valido",""))</f>
        <v/>
      </c>
      <c r="B208" s="161" t="s">
        <v>538</v>
      </c>
      <c r="C208" s="162" t="s">
        <v>2014</v>
      </c>
      <c r="D208" s="163" t="s">
        <v>2015</v>
      </c>
      <c r="E208" s="164"/>
      <c r="F208" s="164"/>
      <c r="G208" s="164">
        <v>0</v>
      </c>
      <c r="H208" s="164"/>
      <c r="I208" s="165"/>
      <c r="J208" s="244">
        <f t="shared" si="3"/>
        <v>0</v>
      </c>
      <c r="K208" s="244">
        <v>0</v>
      </c>
    </row>
    <row r="209" spans="1:11" s="18" customFormat="1" ht="9.9499999999999993" customHeight="1" x14ac:dyDescent="0.25">
      <c r="A209" s="31" t="str">
        <f>IF(B209="","",IF(ISERROR(MATCH(B209,Modello_CE!D:D,0)),"codice non valido",""))</f>
        <v/>
      </c>
      <c r="B209" s="161" t="s">
        <v>538</v>
      </c>
      <c r="C209" s="162" t="s">
        <v>2016</v>
      </c>
      <c r="D209" s="163" t="s">
        <v>2017</v>
      </c>
      <c r="E209" s="164"/>
      <c r="F209" s="164"/>
      <c r="G209" s="164">
        <v>0</v>
      </c>
      <c r="H209" s="164"/>
      <c r="I209" s="165"/>
      <c r="J209" s="244">
        <f t="shared" si="3"/>
        <v>0</v>
      </c>
      <c r="K209" s="244">
        <v>0</v>
      </c>
    </row>
    <row r="210" spans="1:11" s="18" customFormat="1" ht="9.9499999999999993" customHeight="1" x14ac:dyDescent="0.25">
      <c r="A210" s="31" t="str">
        <f>IF(B210="","",IF(ISERROR(MATCH(B210,Modello_CE!D:D,0)),"codice non valido",""))</f>
        <v/>
      </c>
      <c r="B210" s="161" t="s">
        <v>538</v>
      </c>
      <c r="C210" s="162" t="s">
        <v>2018</v>
      </c>
      <c r="D210" s="163" t="s">
        <v>2019</v>
      </c>
      <c r="E210" s="164"/>
      <c r="F210" s="164"/>
      <c r="G210" s="164">
        <v>0</v>
      </c>
      <c r="H210" s="164"/>
      <c r="I210" s="165"/>
      <c r="J210" s="244">
        <f t="shared" si="3"/>
        <v>0</v>
      </c>
      <c r="K210" s="244">
        <v>0</v>
      </c>
    </row>
    <row r="211" spans="1:11" s="18" customFormat="1" ht="9.9499999999999993" customHeight="1" x14ac:dyDescent="0.25">
      <c r="A211" s="31" t="str">
        <f>IF(B211="","",IF(ISERROR(MATCH(B211,Modello_CE!D:D,0)),"codice non valido",""))</f>
        <v/>
      </c>
      <c r="B211" s="161" t="s">
        <v>538</v>
      </c>
      <c r="C211" s="162" t="s">
        <v>2020</v>
      </c>
      <c r="D211" s="163" t="s">
        <v>2021</v>
      </c>
      <c r="E211" s="164"/>
      <c r="F211" s="164"/>
      <c r="G211" s="164">
        <v>0</v>
      </c>
      <c r="H211" s="164"/>
      <c r="I211" s="165"/>
      <c r="J211" s="244">
        <f t="shared" si="3"/>
        <v>0</v>
      </c>
      <c r="K211" s="244">
        <v>0</v>
      </c>
    </row>
    <row r="212" spans="1:11" s="18" customFormat="1" ht="9.9499999999999993" customHeight="1" x14ac:dyDescent="0.25">
      <c r="A212" s="31" t="str">
        <f>IF(B212="","",IF(ISERROR(MATCH(B212,Modello_CE!D:D,0)),"codice non valido",""))</f>
        <v/>
      </c>
      <c r="B212" s="161" t="s">
        <v>538</v>
      </c>
      <c r="C212" s="162" t="s">
        <v>2022</v>
      </c>
      <c r="D212" s="163" t="s">
        <v>2023</v>
      </c>
      <c r="E212" s="164"/>
      <c r="F212" s="164"/>
      <c r="G212" s="164">
        <v>0</v>
      </c>
      <c r="H212" s="164"/>
      <c r="I212" s="165"/>
      <c r="J212" s="244">
        <f t="shared" si="3"/>
        <v>0</v>
      </c>
      <c r="K212" s="244">
        <v>0</v>
      </c>
    </row>
    <row r="213" spans="1:11" s="18" customFormat="1" ht="9.9499999999999993" customHeight="1" x14ac:dyDescent="0.25">
      <c r="A213" s="31" t="str">
        <f>IF(B213="","",IF(ISERROR(MATCH(B213,Modello_CE!D:D,0)),"codice non valido",""))</f>
        <v/>
      </c>
      <c r="B213" s="161" t="s">
        <v>538</v>
      </c>
      <c r="C213" s="162" t="s">
        <v>2024</v>
      </c>
      <c r="D213" s="163" t="s">
        <v>2025</v>
      </c>
      <c r="E213" s="164"/>
      <c r="F213" s="164"/>
      <c r="G213" s="164">
        <v>0</v>
      </c>
      <c r="H213" s="164"/>
      <c r="I213" s="165"/>
      <c r="J213" s="244">
        <f t="shared" si="3"/>
        <v>0</v>
      </c>
      <c r="K213" s="244">
        <v>0</v>
      </c>
    </row>
    <row r="214" spans="1:11" s="18" customFormat="1" ht="9.9499999999999993" customHeight="1" x14ac:dyDescent="0.25">
      <c r="A214" s="31" t="str">
        <f>IF(B214="","",IF(ISERROR(MATCH(B214,Modello_CE!D:D,0)),"codice non valido",""))</f>
        <v/>
      </c>
      <c r="B214" s="161" t="s">
        <v>538</v>
      </c>
      <c r="C214" s="162" t="s">
        <v>2026</v>
      </c>
      <c r="D214" s="163" t="s">
        <v>2027</v>
      </c>
      <c r="E214" s="164"/>
      <c r="F214" s="164"/>
      <c r="G214" s="164">
        <v>0</v>
      </c>
      <c r="H214" s="164"/>
      <c r="I214" s="165"/>
      <c r="J214" s="244">
        <f t="shared" si="3"/>
        <v>0</v>
      </c>
      <c r="K214" s="244">
        <v>0</v>
      </c>
    </row>
    <row r="215" spans="1:11" s="18" customFormat="1" ht="9.9499999999999993" customHeight="1" x14ac:dyDescent="0.25">
      <c r="A215" s="31" t="str">
        <f>IF(B215="","",IF(ISERROR(MATCH(B215,Modello_CE!D:D,0)),"codice non valido",""))</f>
        <v/>
      </c>
      <c r="B215" s="161" t="s">
        <v>538</v>
      </c>
      <c r="C215" s="162" t="s">
        <v>2028</v>
      </c>
      <c r="D215" s="163" t="s">
        <v>2029</v>
      </c>
      <c r="E215" s="164"/>
      <c r="F215" s="164"/>
      <c r="G215" s="164">
        <v>0</v>
      </c>
      <c r="H215" s="164"/>
      <c r="I215" s="165"/>
      <c r="J215" s="244">
        <f t="shared" si="3"/>
        <v>0</v>
      </c>
      <c r="K215" s="244">
        <v>0</v>
      </c>
    </row>
    <row r="216" spans="1:11" s="18" customFormat="1" ht="9.9499999999999993" customHeight="1" x14ac:dyDescent="0.25">
      <c r="A216" s="31" t="str">
        <f>IF(B216="","",IF(ISERROR(MATCH(B216,Modello_CE!D:D,0)),"codice non valido",""))</f>
        <v/>
      </c>
      <c r="B216" s="161" t="s">
        <v>538</v>
      </c>
      <c r="C216" s="162" t="s">
        <v>2030</v>
      </c>
      <c r="D216" s="163" t="s">
        <v>2031</v>
      </c>
      <c r="E216" s="164"/>
      <c r="F216" s="164"/>
      <c r="G216" s="164">
        <v>0</v>
      </c>
      <c r="H216" s="164"/>
      <c r="I216" s="165"/>
      <c r="J216" s="244">
        <f t="shared" si="3"/>
        <v>0</v>
      </c>
      <c r="K216" s="244">
        <v>0</v>
      </c>
    </row>
    <row r="217" spans="1:11" s="18" customFormat="1" ht="9.9499999999999993" customHeight="1" x14ac:dyDescent="0.25">
      <c r="A217" s="31" t="str">
        <f>IF(B217="","",IF(ISERROR(MATCH(B217,Modello_CE!D:D,0)),"codice non valido",""))</f>
        <v/>
      </c>
      <c r="B217" s="161" t="s">
        <v>538</v>
      </c>
      <c r="C217" s="162" t="s">
        <v>2032</v>
      </c>
      <c r="D217" s="163" t="s">
        <v>2033</v>
      </c>
      <c r="E217" s="164"/>
      <c r="F217" s="164"/>
      <c r="G217" s="164">
        <v>0</v>
      </c>
      <c r="H217" s="164"/>
      <c r="I217" s="165"/>
      <c r="J217" s="244">
        <f t="shared" si="3"/>
        <v>0</v>
      </c>
      <c r="K217" s="244">
        <v>0</v>
      </c>
    </row>
    <row r="218" spans="1:11" s="18" customFormat="1" ht="9.9499999999999993" customHeight="1" x14ac:dyDescent="0.25">
      <c r="A218" s="31" t="str">
        <f>IF(B218="","",IF(ISERROR(MATCH(B218,Modello_CE!D:D,0)),"codice non valido",""))</f>
        <v/>
      </c>
      <c r="B218" s="161" t="s">
        <v>538</v>
      </c>
      <c r="C218" s="162" t="s">
        <v>2034</v>
      </c>
      <c r="D218" s="163" t="s">
        <v>2035</v>
      </c>
      <c r="E218" s="164"/>
      <c r="F218" s="164"/>
      <c r="G218" s="164">
        <v>0</v>
      </c>
      <c r="H218" s="164"/>
      <c r="I218" s="165"/>
      <c r="J218" s="244">
        <f t="shared" si="3"/>
        <v>0</v>
      </c>
      <c r="K218" s="244">
        <v>0</v>
      </c>
    </row>
    <row r="219" spans="1:11" s="18" customFormat="1" ht="30" x14ac:dyDescent="0.25">
      <c r="A219" s="31" t="str">
        <f>IF(B219="","",IF(ISERROR(MATCH(B219,Modello_CE!D:D,0)),"codice non valido",""))</f>
        <v/>
      </c>
      <c r="B219" s="161" t="s">
        <v>660</v>
      </c>
      <c r="C219" s="162" t="s">
        <v>2036</v>
      </c>
      <c r="D219" s="163" t="s">
        <v>2037</v>
      </c>
      <c r="E219" s="164">
        <v>1908.4</v>
      </c>
      <c r="F219" s="164"/>
      <c r="G219" s="164">
        <v>1908.4</v>
      </c>
      <c r="H219" s="164"/>
      <c r="I219" s="165"/>
      <c r="J219" s="244">
        <f t="shared" si="3"/>
        <v>1908.4</v>
      </c>
      <c r="K219" s="244">
        <v>992.1</v>
      </c>
    </row>
    <row r="220" spans="1:11" s="18" customFormat="1" ht="45" x14ac:dyDescent="0.25">
      <c r="A220" s="31" t="str">
        <f>IF(B220="","",IF(ISERROR(MATCH(B220,Modello_CE!D:D,0)),"codice non valido",""))</f>
        <v/>
      </c>
      <c r="B220" s="161" t="s">
        <v>662</v>
      </c>
      <c r="C220" s="162" t="s">
        <v>2038</v>
      </c>
      <c r="D220" s="163" t="s">
        <v>2039</v>
      </c>
      <c r="E220" s="164">
        <v>639208.73</v>
      </c>
      <c r="F220" s="164"/>
      <c r="G220" s="164">
        <v>639208.73</v>
      </c>
      <c r="H220" s="164"/>
      <c r="I220" s="165"/>
      <c r="J220" s="244">
        <f t="shared" si="3"/>
        <v>639208.73</v>
      </c>
      <c r="K220" s="244">
        <v>535960.64</v>
      </c>
    </row>
    <row r="221" spans="1:11" s="18" customFormat="1" ht="45" x14ac:dyDescent="0.25">
      <c r="A221" s="31" t="str">
        <f>IF(B221="","",IF(ISERROR(MATCH(B221,Modello_CE!D:D,0)),"codice non valido",""))</f>
        <v/>
      </c>
      <c r="B221" s="161" t="s">
        <v>662</v>
      </c>
      <c r="C221" s="162" t="s">
        <v>2040</v>
      </c>
      <c r="D221" s="163" t="s">
        <v>2041</v>
      </c>
      <c r="E221" s="164">
        <v>625016.93999999994</v>
      </c>
      <c r="F221" s="164"/>
      <c r="G221" s="164">
        <v>625016.93999999994</v>
      </c>
      <c r="H221" s="164"/>
      <c r="I221" s="165"/>
      <c r="J221" s="244">
        <f t="shared" si="3"/>
        <v>625016.93999999994</v>
      </c>
      <c r="K221" s="244">
        <v>889858.09</v>
      </c>
    </row>
    <row r="222" spans="1:11" s="18" customFormat="1" ht="30" x14ac:dyDescent="0.25">
      <c r="A222" s="31" t="str">
        <f>IF(B222="","",IF(ISERROR(MATCH(B222,Modello_CE!D:D,0)),"codice non valido",""))</f>
        <v/>
      </c>
      <c r="B222" s="161" t="s">
        <v>664</v>
      </c>
      <c r="C222" s="162" t="s">
        <v>2042</v>
      </c>
      <c r="D222" s="163" t="s">
        <v>2043</v>
      </c>
      <c r="E222" s="164"/>
      <c r="F222" s="164"/>
      <c r="G222" s="164">
        <v>0</v>
      </c>
      <c r="H222" s="164"/>
      <c r="I222" s="165"/>
      <c r="J222" s="244">
        <f t="shared" si="3"/>
        <v>0</v>
      </c>
      <c r="K222" s="244" t="s">
        <v>3371</v>
      </c>
    </row>
    <row r="223" spans="1:11" s="18" customFormat="1" ht="30" x14ac:dyDescent="0.25">
      <c r="A223" s="31" t="str">
        <f>IF(B223="","",IF(ISERROR(MATCH(B223,Modello_CE!D:D,0)),"codice non valido",""))</f>
        <v/>
      </c>
      <c r="B223" s="161" t="s">
        <v>670</v>
      </c>
      <c r="C223" s="162" t="s">
        <v>1856</v>
      </c>
      <c r="D223" s="163" t="s">
        <v>2044</v>
      </c>
      <c r="E223" s="164">
        <v>110254.75000000001</v>
      </c>
      <c r="F223" s="164"/>
      <c r="G223" s="164">
        <v>110254.75000000001</v>
      </c>
      <c r="H223" s="164"/>
      <c r="I223" s="165"/>
      <c r="J223" s="244">
        <f t="shared" si="3"/>
        <v>110254.75000000001</v>
      </c>
      <c r="K223" s="244">
        <v>218167.76</v>
      </c>
    </row>
    <row r="224" spans="1:11" s="18" customFormat="1" x14ac:dyDescent="0.25">
      <c r="A224" s="31" t="str">
        <f>IF(B224="","",IF(ISERROR(MATCH(B224,Modello_CE!D:D,0)),"codice non valido",""))</f>
        <v/>
      </c>
      <c r="B224" s="161" t="s">
        <v>662</v>
      </c>
      <c r="C224" s="162" t="s">
        <v>2045</v>
      </c>
      <c r="D224" s="163" t="s">
        <v>2046</v>
      </c>
      <c r="E224" s="164">
        <v>70832.240000000005</v>
      </c>
      <c r="F224" s="164"/>
      <c r="G224" s="164">
        <v>70832.240000000005</v>
      </c>
      <c r="H224" s="164"/>
      <c r="I224" s="165"/>
      <c r="J224" s="244">
        <f t="shared" si="3"/>
        <v>70832.240000000005</v>
      </c>
      <c r="K224" s="244">
        <v>86915.13</v>
      </c>
    </row>
    <row r="225" spans="1:11" s="18" customFormat="1" x14ac:dyDescent="0.25">
      <c r="A225" s="31" t="str">
        <f>IF(B225="","",IF(ISERROR(MATCH(B225,Modello_CE!D:D,0)),"codice non valido",""))</f>
        <v/>
      </c>
      <c r="B225" s="161" t="s">
        <v>662</v>
      </c>
      <c r="C225" s="162" t="s">
        <v>2047</v>
      </c>
      <c r="D225" s="163" t="s">
        <v>2048</v>
      </c>
      <c r="E225" s="164">
        <v>70832.240000000005</v>
      </c>
      <c r="F225" s="164"/>
      <c r="G225" s="164">
        <v>70832.240000000005</v>
      </c>
      <c r="H225" s="164"/>
      <c r="I225" s="165"/>
      <c r="J225" s="244">
        <f t="shared" si="3"/>
        <v>70832.240000000005</v>
      </c>
      <c r="K225" s="244"/>
    </row>
    <row r="226" spans="1:11" s="18" customFormat="1" x14ac:dyDescent="0.25">
      <c r="A226" s="31" t="str">
        <f>IF(B226="","",IF(ISERROR(MATCH(B226,Modello_CE!D:D,0)),"codice non valido",""))</f>
        <v/>
      </c>
      <c r="B226" s="161" t="s">
        <v>753</v>
      </c>
      <c r="C226" s="162" t="s">
        <v>2049</v>
      </c>
      <c r="D226" s="163" t="s">
        <v>2050</v>
      </c>
      <c r="E226" s="164"/>
      <c r="F226" s="164"/>
      <c r="G226" s="164">
        <v>0</v>
      </c>
      <c r="H226" s="164"/>
      <c r="I226" s="165"/>
      <c r="J226" s="244">
        <f t="shared" si="3"/>
        <v>0</v>
      </c>
      <c r="K226" s="244">
        <v>0</v>
      </c>
    </row>
    <row r="227" spans="1:11" s="18" customFormat="1" x14ac:dyDescent="0.25">
      <c r="A227" s="31" t="str">
        <f>IF(B227="","",IF(ISERROR(MATCH(B227,Modello_CE!D:D,0)),"codice non valido",""))</f>
        <v/>
      </c>
      <c r="B227" s="161" t="s">
        <v>678</v>
      </c>
      <c r="C227" s="162" t="s">
        <v>2051</v>
      </c>
      <c r="D227" s="163" t="s">
        <v>2052</v>
      </c>
      <c r="E227" s="164"/>
      <c r="F227" s="164"/>
      <c r="G227" s="164">
        <v>0</v>
      </c>
      <c r="H227" s="164"/>
      <c r="I227" s="165"/>
      <c r="J227" s="244">
        <f t="shared" si="3"/>
        <v>0</v>
      </c>
      <c r="K227" s="244">
        <v>0</v>
      </c>
    </row>
    <row r="228" spans="1:11" s="18" customFormat="1" x14ac:dyDescent="0.25">
      <c r="A228" s="31" t="str">
        <f>IF(B228="","",IF(ISERROR(MATCH(B228,Modello_CE!D:D,0)),"codice non valido",""))</f>
        <v/>
      </c>
      <c r="B228" s="161" t="s">
        <v>692</v>
      </c>
      <c r="C228" s="162" t="s">
        <v>2053</v>
      </c>
      <c r="D228" s="163" t="s">
        <v>2054</v>
      </c>
      <c r="E228" s="164"/>
      <c r="F228" s="164"/>
      <c r="G228" s="164">
        <v>0</v>
      </c>
      <c r="H228" s="164"/>
      <c r="I228" s="165"/>
      <c r="J228" s="244">
        <f t="shared" si="3"/>
        <v>0</v>
      </c>
      <c r="K228" s="244">
        <v>0</v>
      </c>
    </row>
    <row r="229" spans="1:11" s="18" customFormat="1" x14ac:dyDescent="0.25">
      <c r="A229" s="31" t="str">
        <f>IF(B229="","",IF(ISERROR(MATCH(B229,Modello_CE!D:D,0)),"codice non valido",""))</f>
        <v/>
      </c>
      <c r="B229" s="161" t="s">
        <v>680</v>
      </c>
      <c r="C229" s="162" t="s">
        <v>2055</v>
      </c>
      <c r="D229" s="163" t="s">
        <v>2056</v>
      </c>
      <c r="E229" s="164"/>
      <c r="F229" s="164"/>
      <c r="G229" s="164">
        <v>0</v>
      </c>
      <c r="H229" s="164"/>
      <c r="I229" s="165"/>
      <c r="J229" s="244">
        <f t="shared" si="3"/>
        <v>0</v>
      </c>
      <c r="K229" s="244">
        <v>0</v>
      </c>
    </row>
    <row r="230" spans="1:11" s="18" customFormat="1" x14ac:dyDescent="0.25">
      <c r="A230" s="31" t="str">
        <f>IF(B230="","",IF(ISERROR(MATCH(B230,Modello_CE!D:D,0)),"codice non valido",""))</f>
        <v/>
      </c>
      <c r="B230" s="161" t="s">
        <v>682</v>
      </c>
      <c r="C230" s="162" t="s">
        <v>2057</v>
      </c>
      <c r="D230" s="163" t="s">
        <v>2058</v>
      </c>
      <c r="E230" s="164"/>
      <c r="F230" s="164"/>
      <c r="G230" s="164">
        <v>0</v>
      </c>
      <c r="H230" s="164"/>
      <c r="I230" s="165"/>
      <c r="J230" s="244">
        <f t="shared" si="3"/>
        <v>0</v>
      </c>
      <c r="K230" s="244">
        <v>0</v>
      </c>
    </row>
    <row r="231" spans="1:11" s="18" customFormat="1" x14ac:dyDescent="0.25">
      <c r="A231" s="31" t="str">
        <f>IF(B231="","",IF(ISERROR(MATCH(B231,Modello_CE!D:D,0)),"codice non valido",""))</f>
        <v/>
      </c>
      <c r="B231" s="161" t="s">
        <v>684</v>
      </c>
      <c r="C231" s="162" t="s">
        <v>2059</v>
      </c>
      <c r="D231" s="163" t="s">
        <v>2060</v>
      </c>
      <c r="E231" s="164">
        <v>1580.94</v>
      </c>
      <c r="F231" s="164"/>
      <c r="G231" s="164">
        <v>1580.94</v>
      </c>
      <c r="H231" s="164"/>
      <c r="I231" s="165"/>
      <c r="J231" s="244">
        <f t="shared" si="3"/>
        <v>1580.94</v>
      </c>
      <c r="K231" s="244">
        <v>628.51</v>
      </c>
    </row>
    <row r="232" spans="1:11" s="18" customFormat="1" ht="30" x14ac:dyDescent="0.25">
      <c r="A232" s="31" t="str">
        <f>IF(B232="","",IF(ISERROR(MATCH(B232,Modello_CE!D:D,0)),"codice non valido",""))</f>
        <v/>
      </c>
      <c r="B232" s="161" t="s">
        <v>686</v>
      </c>
      <c r="C232" s="162" t="s">
        <v>2061</v>
      </c>
      <c r="D232" s="163" t="s">
        <v>2062</v>
      </c>
      <c r="E232" s="164"/>
      <c r="F232" s="164"/>
      <c r="G232" s="164">
        <v>0</v>
      </c>
      <c r="H232" s="164"/>
      <c r="I232" s="165"/>
      <c r="J232" s="244">
        <f t="shared" si="3"/>
        <v>0</v>
      </c>
      <c r="K232" s="244">
        <v>0</v>
      </c>
    </row>
    <row r="233" spans="1:11" s="18" customFormat="1" ht="45" x14ac:dyDescent="0.25">
      <c r="A233" s="31" t="str">
        <f>IF(B233="","",IF(ISERROR(MATCH(B233,Modello_CE!D:D,0)),"codice non valido",""))</f>
        <v/>
      </c>
      <c r="B233" s="161" t="s">
        <v>690</v>
      </c>
      <c r="C233" s="162" t="s">
        <v>2063</v>
      </c>
      <c r="D233" s="163" t="s">
        <v>2064</v>
      </c>
      <c r="E233" s="164"/>
      <c r="F233" s="164"/>
      <c r="G233" s="164">
        <v>0</v>
      </c>
      <c r="H233" s="164"/>
      <c r="I233" s="165"/>
      <c r="J233" s="244">
        <f t="shared" si="3"/>
        <v>0</v>
      </c>
      <c r="K233" s="244">
        <v>0</v>
      </c>
    </row>
    <row r="234" spans="1:11" s="18" customFormat="1" ht="30" x14ac:dyDescent="0.25">
      <c r="A234" s="31" t="str">
        <f>IF(B234="","",IF(ISERROR(MATCH(B234,Modello_CE!D:D,0)),"codice non valido",""))</f>
        <v/>
      </c>
      <c r="B234" s="161" t="s">
        <v>692</v>
      </c>
      <c r="C234" s="162" t="s">
        <v>2065</v>
      </c>
      <c r="D234" s="163" t="s">
        <v>2066</v>
      </c>
      <c r="E234" s="164"/>
      <c r="F234" s="164"/>
      <c r="G234" s="164">
        <v>0</v>
      </c>
      <c r="H234" s="164"/>
      <c r="I234" s="165"/>
      <c r="J234" s="244">
        <f t="shared" si="3"/>
        <v>0</v>
      </c>
      <c r="K234" s="244">
        <v>0</v>
      </c>
    </row>
    <row r="235" spans="1:11" s="18" customFormat="1" ht="30" x14ac:dyDescent="0.25">
      <c r="A235" s="31" t="str">
        <f>IF(B235="","",IF(ISERROR(MATCH(B235,Modello_CE!D:D,0)),"codice non valido",""))</f>
        <v/>
      </c>
      <c r="B235" s="161" t="s">
        <v>698</v>
      </c>
      <c r="C235" s="162" t="s">
        <v>2067</v>
      </c>
      <c r="D235" s="163" t="s">
        <v>2068</v>
      </c>
      <c r="E235" s="164">
        <v>9772.4599999999991</v>
      </c>
      <c r="F235" s="164"/>
      <c r="G235" s="164">
        <v>9772.4599999999991</v>
      </c>
      <c r="H235" s="164"/>
      <c r="I235" s="165"/>
      <c r="J235" s="244">
        <f t="shared" si="3"/>
        <v>9772.4599999999991</v>
      </c>
      <c r="K235" s="244">
        <v>7053.73</v>
      </c>
    </row>
    <row r="236" spans="1:11" s="18" customFormat="1" ht="30" x14ac:dyDescent="0.25">
      <c r="A236" s="31" t="str">
        <f>IF(B236="","",IF(ISERROR(MATCH(B236,Modello_CE!D:D,0)),"codice non valido",""))</f>
        <v/>
      </c>
      <c r="B236" s="161" t="s">
        <v>700</v>
      </c>
      <c r="C236" s="162" t="s">
        <v>2069</v>
      </c>
      <c r="D236" s="163" t="s">
        <v>2070</v>
      </c>
      <c r="E236" s="164"/>
      <c r="F236" s="164"/>
      <c r="G236" s="164">
        <v>0</v>
      </c>
      <c r="H236" s="164"/>
      <c r="I236" s="165"/>
      <c r="J236" s="244">
        <f t="shared" si="3"/>
        <v>0</v>
      </c>
      <c r="K236" s="244" t="s">
        <v>3371</v>
      </c>
    </row>
    <row r="237" spans="1:11" s="18" customFormat="1" ht="30" x14ac:dyDescent="0.25">
      <c r="A237" s="31" t="str">
        <f>IF(B237="","",IF(ISERROR(MATCH(B237,Modello_CE!D:D,0)),"codice non valido",""))</f>
        <v/>
      </c>
      <c r="B237" s="161" t="s">
        <v>702</v>
      </c>
      <c r="C237" s="162" t="s">
        <v>2071</v>
      </c>
      <c r="D237" s="163" t="s">
        <v>2072</v>
      </c>
      <c r="E237" s="164"/>
      <c r="F237" s="164"/>
      <c r="G237" s="164">
        <v>0</v>
      </c>
      <c r="H237" s="164"/>
      <c r="I237" s="165"/>
      <c r="J237" s="244">
        <f t="shared" si="3"/>
        <v>0</v>
      </c>
      <c r="K237" s="244" t="s">
        <v>3371</v>
      </c>
    </row>
    <row r="238" spans="1:11" s="18" customFormat="1" x14ac:dyDescent="0.25">
      <c r="A238" s="31" t="str">
        <f>IF(B238="","",IF(ISERROR(MATCH(B238,Modello_CE!D:D,0)),"codice non valido",""))</f>
        <v/>
      </c>
      <c r="B238" s="161" t="s">
        <v>704</v>
      </c>
      <c r="C238" s="162" t="s">
        <v>2073</v>
      </c>
      <c r="D238" s="163" t="s">
        <v>2074</v>
      </c>
      <c r="E238" s="164"/>
      <c r="F238" s="164"/>
      <c r="G238" s="164">
        <v>0</v>
      </c>
      <c r="H238" s="164"/>
      <c r="I238" s="165"/>
      <c r="J238" s="244">
        <f t="shared" si="3"/>
        <v>0</v>
      </c>
      <c r="K238" s="244" t="s">
        <v>3371</v>
      </c>
    </row>
    <row r="239" spans="1:11" s="18" customFormat="1" ht="30" x14ac:dyDescent="0.25">
      <c r="A239" s="31" t="str">
        <f>IF(B239="","",IF(ISERROR(MATCH(B239,Modello_CE!D:D,0)),"codice non valido",""))</f>
        <v/>
      </c>
      <c r="B239" s="161" t="s">
        <v>706</v>
      </c>
      <c r="C239" s="162" t="s">
        <v>2075</v>
      </c>
      <c r="D239" s="163" t="s">
        <v>2076</v>
      </c>
      <c r="E239" s="164">
        <v>251723.56</v>
      </c>
      <c r="F239" s="164"/>
      <c r="G239" s="164">
        <v>251723.56</v>
      </c>
      <c r="H239" s="164"/>
      <c r="I239" s="165"/>
      <c r="J239" s="244">
        <f t="shared" si="3"/>
        <v>251723.56</v>
      </c>
      <c r="K239" s="244">
        <v>45890.68</v>
      </c>
    </row>
    <row r="240" spans="1:11" s="18" customFormat="1" ht="30" x14ac:dyDescent="0.25">
      <c r="A240" s="31" t="str">
        <f>IF(B240="","",IF(ISERROR(MATCH(B240,Modello_CE!D:D,0)),"codice non valido",""))</f>
        <v/>
      </c>
      <c r="B240" s="161" t="s">
        <v>706</v>
      </c>
      <c r="C240" s="162" t="s">
        <v>2077</v>
      </c>
      <c r="D240" s="163" t="s">
        <v>2078</v>
      </c>
      <c r="E240" s="164"/>
      <c r="F240" s="164"/>
      <c r="G240" s="164">
        <v>0</v>
      </c>
      <c r="H240" s="164"/>
      <c r="I240" s="165"/>
      <c r="J240" s="244">
        <f t="shared" si="3"/>
        <v>0</v>
      </c>
      <c r="K240" s="244">
        <v>0</v>
      </c>
    </row>
    <row r="241" spans="1:11" s="18" customFormat="1" ht="45" x14ac:dyDescent="0.25">
      <c r="A241" s="31" t="str">
        <f>IF(B241="","",IF(ISERROR(MATCH(B241,Modello_CE!D:D,0)),"codice non valido",""))</f>
        <v/>
      </c>
      <c r="B241" s="161" t="s">
        <v>714</v>
      </c>
      <c r="C241" s="162" t="s">
        <v>2079</v>
      </c>
      <c r="D241" s="163" t="s">
        <v>2080</v>
      </c>
      <c r="E241" s="164"/>
      <c r="F241" s="164"/>
      <c r="G241" s="164">
        <v>0</v>
      </c>
      <c r="H241" s="164"/>
      <c r="I241" s="165"/>
      <c r="J241" s="244">
        <f t="shared" si="3"/>
        <v>0</v>
      </c>
      <c r="K241" s="244">
        <v>0</v>
      </c>
    </row>
    <row r="242" spans="1:11" s="18" customFormat="1" ht="45" x14ac:dyDescent="0.25">
      <c r="A242" s="31" t="str">
        <f>IF(B242="","",IF(ISERROR(MATCH(B242,Modello_CE!D:D,0)),"codice non valido",""))</f>
        <v/>
      </c>
      <c r="B242" s="161" t="s">
        <v>712</v>
      </c>
      <c r="C242" s="162" t="s">
        <v>2081</v>
      </c>
      <c r="D242" s="163" t="s">
        <v>2082</v>
      </c>
      <c r="E242" s="164"/>
      <c r="F242" s="164"/>
      <c r="G242" s="164">
        <v>0</v>
      </c>
      <c r="H242" s="164"/>
      <c r="I242" s="165"/>
      <c r="J242" s="244">
        <f t="shared" si="3"/>
        <v>0</v>
      </c>
      <c r="K242" s="244">
        <v>0</v>
      </c>
    </row>
    <row r="243" spans="1:11" s="18" customFormat="1" ht="45" x14ac:dyDescent="0.25">
      <c r="A243" s="31" t="str">
        <f>IF(B243="","",IF(ISERROR(MATCH(B243,Modello_CE!D:D,0)),"codice non valido",""))</f>
        <v/>
      </c>
      <c r="B243" s="161" t="s">
        <v>714</v>
      </c>
      <c r="C243" s="162" t="s">
        <v>2083</v>
      </c>
      <c r="D243" s="163" t="s">
        <v>2084</v>
      </c>
      <c r="E243" s="164"/>
      <c r="F243" s="164"/>
      <c r="G243" s="164">
        <v>0</v>
      </c>
      <c r="H243" s="164"/>
      <c r="I243" s="165"/>
      <c r="J243" s="244">
        <f t="shared" si="3"/>
        <v>0</v>
      </c>
      <c r="K243" s="244">
        <v>0</v>
      </c>
    </row>
    <row r="244" spans="1:11" s="18" customFormat="1" ht="45" x14ac:dyDescent="0.25">
      <c r="A244" s="31" t="str">
        <f>IF(B244="","",IF(ISERROR(MATCH(B244,Modello_CE!D:D,0)),"codice non valido",""))</f>
        <v/>
      </c>
      <c r="B244" s="161" t="s">
        <v>718</v>
      </c>
      <c r="C244" s="162" t="s">
        <v>2085</v>
      </c>
      <c r="D244" s="163" t="s">
        <v>2086</v>
      </c>
      <c r="E244" s="164"/>
      <c r="F244" s="164"/>
      <c r="G244" s="164">
        <v>0</v>
      </c>
      <c r="H244" s="164"/>
      <c r="I244" s="165"/>
      <c r="J244" s="244">
        <f t="shared" si="3"/>
        <v>0</v>
      </c>
      <c r="K244" s="244">
        <v>0</v>
      </c>
    </row>
    <row r="245" spans="1:11" s="18" customFormat="1" ht="45" x14ac:dyDescent="0.25">
      <c r="A245" s="31" t="str">
        <f>IF(B245="","",IF(ISERROR(MATCH(B245,Modello_CE!D:D,0)),"codice non valido",""))</f>
        <v/>
      </c>
      <c r="B245" s="161" t="s">
        <v>718</v>
      </c>
      <c r="C245" s="162" t="s">
        <v>2087</v>
      </c>
      <c r="D245" s="163" t="s">
        <v>2088</v>
      </c>
      <c r="E245" s="164">
        <v>61078.33</v>
      </c>
      <c r="F245" s="164"/>
      <c r="G245" s="164">
        <v>61078.33</v>
      </c>
      <c r="H245" s="164"/>
      <c r="I245" s="165"/>
      <c r="J245" s="244">
        <f t="shared" si="3"/>
        <v>61078.33</v>
      </c>
      <c r="K245" s="244">
        <v>21022.35</v>
      </c>
    </row>
    <row r="246" spans="1:11" s="18" customFormat="1" ht="30" x14ac:dyDescent="0.25">
      <c r="A246" s="31" t="str">
        <f>IF(B246="","",IF(ISERROR(MATCH(B246,Modello_CE!D:D,0)),"codice non valido",""))</f>
        <v/>
      </c>
      <c r="B246" s="161" t="s">
        <v>720</v>
      </c>
      <c r="C246" s="162" t="s">
        <v>2089</v>
      </c>
      <c r="D246" s="163" t="s">
        <v>2090</v>
      </c>
      <c r="E246" s="164"/>
      <c r="F246" s="164"/>
      <c r="G246" s="164">
        <v>0</v>
      </c>
      <c r="H246" s="164"/>
      <c r="I246" s="165"/>
      <c r="J246" s="244">
        <f t="shared" si="3"/>
        <v>0</v>
      </c>
      <c r="K246" s="244" t="s">
        <v>3371</v>
      </c>
    </row>
    <row r="247" spans="1:11" s="18" customFormat="1" ht="30" x14ac:dyDescent="0.25">
      <c r="A247" s="31" t="str">
        <f>IF(B247="","",IF(ISERROR(MATCH(B247,Modello_CE!D:D,0)),"codice non valido",""))</f>
        <v/>
      </c>
      <c r="B247" s="161" t="s">
        <v>722</v>
      </c>
      <c r="C247" s="162" t="s">
        <v>2091</v>
      </c>
      <c r="D247" s="163" t="s">
        <v>2092</v>
      </c>
      <c r="E247" s="164">
        <v>534.36</v>
      </c>
      <c r="F247" s="164"/>
      <c r="G247" s="164">
        <v>534.36</v>
      </c>
      <c r="H247" s="164"/>
      <c r="I247" s="165"/>
      <c r="J247" s="244">
        <f t="shared" si="3"/>
        <v>534.36</v>
      </c>
      <c r="K247" s="244">
        <v>25717.56</v>
      </c>
    </row>
    <row r="248" spans="1:11" s="18" customFormat="1" x14ac:dyDescent="0.25">
      <c r="A248" s="31" t="str">
        <f>IF(B248="","",IF(ISERROR(MATCH(B248,Modello_CE!D:D,0)),"codice non valido",""))</f>
        <v/>
      </c>
      <c r="B248" s="161" t="s">
        <v>724</v>
      </c>
      <c r="C248" s="162" t="s">
        <v>2093</v>
      </c>
      <c r="D248" s="163" t="s">
        <v>2094</v>
      </c>
      <c r="E248" s="164">
        <v>254088.02</v>
      </c>
      <c r="F248" s="164"/>
      <c r="G248" s="164">
        <v>254088.02</v>
      </c>
      <c r="H248" s="164"/>
      <c r="I248" s="165"/>
      <c r="J248" s="244">
        <f t="shared" si="3"/>
        <v>254088.02</v>
      </c>
      <c r="K248" s="244">
        <v>208726.22</v>
      </c>
    </row>
    <row r="249" spans="1:11" s="18" customFormat="1" ht="30" x14ac:dyDescent="0.25">
      <c r="A249" s="31" t="str">
        <f>IF(B249="","",IF(ISERROR(MATCH(B249,Modello_CE!D:D,0)),"codice non valido",""))</f>
        <v/>
      </c>
      <c r="B249" s="161" t="s">
        <v>742</v>
      </c>
      <c r="C249" s="162" t="s">
        <v>2095</v>
      </c>
      <c r="D249" s="163" t="s">
        <v>2096</v>
      </c>
      <c r="E249" s="164"/>
      <c r="F249" s="164"/>
      <c r="G249" s="164">
        <v>0</v>
      </c>
      <c r="H249" s="164"/>
      <c r="I249" s="165"/>
      <c r="J249" s="244">
        <f t="shared" si="3"/>
        <v>0</v>
      </c>
      <c r="K249" s="244" t="s">
        <v>3371</v>
      </c>
    </row>
    <row r="250" spans="1:11" s="18" customFormat="1" x14ac:dyDescent="0.25">
      <c r="A250" s="31" t="str">
        <f>IF(B250="","",IF(ISERROR(MATCH(B250,Modello_CE!D:D,0)),"codice non valido",""))</f>
        <v/>
      </c>
      <c r="B250" s="161" t="s">
        <v>733</v>
      </c>
      <c r="C250" s="162" t="s">
        <v>2097</v>
      </c>
      <c r="D250" s="163" t="s">
        <v>2098</v>
      </c>
      <c r="E250" s="164">
        <v>2700781.4</v>
      </c>
      <c r="F250" s="164"/>
      <c r="G250" s="164">
        <v>2700781.4</v>
      </c>
      <c r="H250" s="164"/>
      <c r="I250" s="165"/>
      <c r="J250" s="244">
        <f t="shared" si="3"/>
        <v>2700781.4</v>
      </c>
      <c r="K250" s="244">
        <v>2570072.7599999998</v>
      </c>
    </row>
    <row r="251" spans="1:11" s="18" customFormat="1" x14ac:dyDescent="0.25">
      <c r="A251" s="31" t="str">
        <f>IF(B251="","",IF(ISERROR(MATCH(B251,Modello_CE!D:D,0)),"codice non valido",""))</f>
        <v/>
      </c>
      <c r="B251" s="161" t="s">
        <v>734</v>
      </c>
      <c r="C251" s="162" t="s">
        <v>2099</v>
      </c>
      <c r="D251" s="163" t="s">
        <v>2100</v>
      </c>
      <c r="E251" s="164">
        <v>9241149.9299999997</v>
      </c>
      <c r="F251" s="164"/>
      <c r="G251" s="164">
        <v>9241149.9299999997</v>
      </c>
      <c r="H251" s="164"/>
      <c r="I251" s="165"/>
      <c r="J251" s="244">
        <f t="shared" si="3"/>
        <v>9241149.9299999997</v>
      </c>
      <c r="K251" s="244">
        <v>9142949.4299999997</v>
      </c>
    </row>
    <row r="252" spans="1:11" s="18" customFormat="1" x14ac:dyDescent="0.25">
      <c r="A252" s="31" t="str">
        <f>IF(B252="","",IF(ISERROR(MATCH(B252,Modello_CE!D:D,0)),"codice non valido",""))</f>
        <v/>
      </c>
      <c r="B252" s="161" t="s">
        <v>735</v>
      </c>
      <c r="C252" s="162" t="s">
        <v>2101</v>
      </c>
      <c r="D252" s="163" t="s">
        <v>2102</v>
      </c>
      <c r="E252" s="164">
        <v>2934967.02</v>
      </c>
      <c r="F252" s="164"/>
      <c r="G252" s="164">
        <v>2934967.02</v>
      </c>
      <c r="H252" s="164"/>
      <c r="I252" s="165"/>
      <c r="J252" s="244">
        <f t="shared" si="3"/>
        <v>2934967.02</v>
      </c>
      <c r="K252" s="244">
        <v>2755023.32</v>
      </c>
    </row>
    <row r="253" spans="1:11" s="18" customFormat="1" x14ac:dyDescent="0.25">
      <c r="A253" s="31" t="str">
        <f>IF(B253="","",IF(ISERROR(MATCH(B253,Modello_CE!D:D,0)),"codice non valido",""))</f>
        <v/>
      </c>
      <c r="B253" s="161" t="s">
        <v>735</v>
      </c>
      <c r="C253" s="162" t="s">
        <v>2103</v>
      </c>
      <c r="D253" s="163" t="s">
        <v>2104</v>
      </c>
      <c r="E253" s="164">
        <v>215004.93</v>
      </c>
      <c r="F253" s="164"/>
      <c r="G253" s="164">
        <v>215004.93</v>
      </c>
      <c r="H253" s="164"/>
      <c r="I253" s="165"/>
      <c r="J253" s="244">
        <f t="shared" si="3"/>
        <v>215004.93</v>
      </c>
      <c r="K253" s="244">
        <v>466128.65</v>
      </c>
    </row>
    <row r="254" spans="1:11" s="18" customFormat="1" x14ac:dyDescent="0.25">
      <c r="A254" s="31" t="str">
        <f>IF(B254="","",IF(ISERROR(MATCH(B254,Modello_CE!D:D,0)),"codice non valido",""))</f>
        <v/>
      </c>
      <c r="B254" s="161" t="s">
        <v>736</v>
      </c>
      <c r="C254" s="162" t="s">
        <v>2105</v>
      </c>
      <c r="D254" s="163" t="s">
        <v>2106</v>
      </c>
      <c r="E254" s="164">
        <v>2123744.7599999998</v>
      </c>
      <c r="F254" s="164"/>
      <c r="G254" s="164">
        <v>2123744.7599999998</v>
      </c>
      <c r="H254" s="164"/>
      <c r="I254" s="165"/>
      <c r="J254" s="244">
        <f t="shared" si="3"/>
        <v>2123744.7599999998</v>
      </c>
      <c r="K254" s="244">
        <v>2345177.25</v>
      </c>
    </row>
    <row r="255" spans="1:11" s="18" customFormat="1" x14ac:dyDescent="0.25">
      <c r="A255" s="31" t="str">
        <f>IF(B255="","",IF(ISERROR(MATCH(B255,Modello_CE!D:D,0)),"codice non valido",""))</f>
        <v/>
      </c>
      <c r="B255" s="161" t="s">
        <v>737</v>
      </c>
      <c r="C255" s="162" t="s">
        <v>2107</v>
      </c>
      <c r="D255" s="163" t="s">
        <v>2108</v>
      </c>
      <c r="E255" s="164">
        <v>310073.99</v>
      </c>
      <c r="F255" s="164"/>
      <c r="G255" s="164">
        <v>310073.99</v>
      </c>
      <c r="H255" s="164"/>
      <c r="I255" s="165"/>
      <c r="J255" s="244">
        <f t="shared" si="3"/>
        <v>310073.99</v>
      </c>
      <c r="K255" s="244">
        <v>275193.48</v>
      </c>
    </row>
    <row r="256" spans="1:11" s="18" customFormat="1" x14ac:dyDescent="0.25">
      <c r="A256" s="31" t="str">
        <f>IF(B256="","",IF(ISERROR(MATCH(B256,Modello_CE!D:D,0)),"codice non valido",""))</f>
        <v/>
      </c>
      <c r="B256" s="161" t="s">
        <v>739</v>
      </c>
      <c r="C256" s="162" t="s">
        <v>2109</v>
      </c>
      <c r="D256" s="163" t="s">
        <v>2110</v>
      </c>
      <c r="E256" s="164">
        <v>36676.089999999997</v>
      </c>
      <c r="F256" s="164"/>
      <c r="G256" s="164">
        <v>36676.089999999997</v>
      </c>
      <c r="H256" s="164"/>
      <c r="I256" s="165"/>
      <c r="J256" s="244">
        <f t="shared" si="3"/>
        <v>36676.089999999997</v>
      </c>
      <c r="K256" s="244" t="s">
        <v>3371</v>
      </c>
    </row>
    <row r="257" spans="1:11" s="18" customFormat="1" x14ac:dyDescent="0.25">
      <c r="A257" s="31" t="str">
        <f>IF(B257="","",IF(ISERROR(MATCH(B257,Modello_CE!D:D,0)),"codice non valido",""))</f>
        <v/>
      </c>
      <c r="B257" s="161" t="s">
        <v>740</v>
      </c>
      <c r="C257" s="162" t="s">
        <v>2111</v>
      </c>
      <c r="D257" s="163" t="s">
        <v>2112</v>
      </c>
      <c r="E257" s="164">
        <v>419006.11</v>
      </c>
      <c r="F257" s="164"/>
      <c r="G257" s="164">
        <v>419006.11</v>
      </c>
      <c r="H257" s="164"/>
      <c r="I257" s="165"/>
      <c r="J257" s="244">
        <f t="shared" si="3"/>
        <v>419006.11</v>
      </c>
      <c r="K257" s="244">
        <v>547354.76</v>
      </c>
    </row>
    <row r="258" spans="1:11" s="18" customFormat="1" x14ac:dyDescent="0.25">
      <c r="A258" s="31" t="str">
        <f>IF(B258="","",IF(ISERROR(MATCH(B258,Modello_CE!D:D,0)),"codice non valido",""))</f>
        <v/>
      </c>
      <c r="B258" s="161" t="s">
        <v>753</v>
      </c>
      <c r="C258" s="162" t="s">
        <v>2113</v>
      </c>
      <c r="D258" s="163" t="s">
        <v>2114</v>
      </c>
      <c r="E258" s="164"/>
      <c r="F258" s="164"/>
      <c r="G258" s="164">
        <v>0</v>
      </c>
      <c r="H258" s="164"/>
      <c r="I258" s="165"/>
      <c r="J258" s="244">
        <f t="shared" si="3"/>
        <v>0</v>
      </c>
      <c r="K258" s="244"/>
    </row>
    <row r="259" spans="1:11" s="18" customFormat="1" x14ac:dyDescent="0.25">
      <c r="A259" s="31" t="str">
        <f>IF(B259="","",IF(ISERROR(MATCH(B259,Modello_CE!D:D,0)),"codice non valido",""))</f>
        <v/>
      </c>
      <c r="B259" s="161" t="s">
        <v>741</v>
      </c>
      <c r="C259" s="162" t="s">
        <v>2115</v>
      </c>
      <c r="D259" s="163" t="s">
        <v>2116</v>
      </c>
      <c r="E259" s="164">
        <v>746260.75</v>
      </c>
      <c r="F259" s="164"/>
      <c r="G259" s="164">
        <v>746260.75</v>
      </c>
      <c r="H259" s="164"/>
      <c r="I259" s="165"/>
      <c r="J259" s="244">
        <f t="shared" si="3"/>
        <v>746260.75</v>
      </c>
      <c r="K259" s="244">
        <v>712070.18</v>
      </c>
    </row>
    <row r="260" spans="1:11" s="18" customFormat="1" x14ac:dyDescent="0.25">
      <c r="A260" s="31" t="str">
        <f>IF(B260="","",IF(ISERROR(MATCH(B260,Modello_CE!D:D,0)),"codice non valido",""))</f>
        <v/>
      </c>
      <c r="B260" s="161" t="s">
        <v>742</v>
      </c>
      <c r="C260" s="162" t="s">
        <v>2117</v>
      </c>
      <c r="D260" s="163" t="s">
        <v>2118</v>
      </c>
      <c r="E260" s="164">
        <v>2079654.43</v>
      </c>
      <c r="F260" s="164"/>
      <c r="G260" s="164">
        <v>2079654.43</v>
      </c>
      <c r="H260" s="164"/>
      <c r="I260" s="165"/>
      <c r="J260" s="244">
        <f t="shared" si="3"/>
        <v>2079654.43</v>
      </c>
      <c r="K260" s="244">
        <v>2291930.1</v>
      </c>
    </row>
    <row r="261" spans="1:11" s="18" customFormat="1" x14ac:dyDescent="0.25">
      <c r="A261" s="31" t="str">
        <f>IF(B261="","",IF(ISERROR(MATCH(B261,Modello_CE!D:D,0)),"codice non valido",""))</f>
        <v/>
      </c>
      <c r="B261" s="161" t="s">
        <v>743</v>
      </c>
      <c r="C261" s="162" t="s">
        <v>2119</v>
      </c>
      <c r="D261" s="163" t="s">
        <v>2120</v>
      </c>
      <c r="E261" s="164"/>
      <c r="F261" s="164"/>
      <c r="G261" s="164">
        <v>0</v>
      </c>
      <c r="H261" s="164"/>
      <c r="I261" s="165"/>
      <c r="J261" s="244">
        <f t="shared" si="3"/>
        <v>0</v>
      </c>
      <c r="K261" s="244"/>
    </row>
    <row r="262" spans="1:11" s="18" customFormat="1" x14ac:dyDescent="0.25">
      <c r="A262" s="31" t="str">
        <f>IF(B262="","",IF(ISERROR(MATCH(B262,Modello_CE!D:D,0)),"codice non valido",""))</f>
        <v/>
      </c>
      <c r="B262" s="161" t="s">
        <v>743</v>
      </c>
      <c r="C262" s="162" t="s">
        <v>2121</v>
      </c>
      <c r="D262" s="163" t="s">
        <v>2122</v>
      </c>
      <c r="E262" s="164">
        <v>525355.39</v>
      </c>
      <c r="F262" s="164"/>
      <c r="G262" s="164">
        <v>525355.39</v>
      </c>
      <c r="H262" s="164"/>
      <c r="I262" s="165"/>
      <c r="J262" s="244">
        <f t="shared" si="3"/>
        <v>525355.39</v>
      </c>
      <c r="K262" s="244">
        <v>434810.3</v>
      </c>
    </row>
    <row r="263" spans="1:11" s="18" customFormat="1" x14ac:dyDescent="0.25">
      <c r="A263" s="31" t="str">
        <f>IF(B263="","",IF(ISERROR(MATCH(B263,Modello_CE!D:D,0)),"codice non valido",""))</f>
        <v/>
      </c>
      <c r="B263" s="173" t="s">
        <v>745</v>
      </c>
      <c r="C263" s="174" t="s">
        <v>2123</v>
      </c>
      <c r="D263" s="175" t="s">
        <v>2124</v>
      </c>
      <c r="E263" s="164">
        <v>2899998.94</v>
      </c>
      <c r="F263" s="164"/>
      <c r="G263" s="164">
        <v>2899998.94</v>
      </c>
      <c r="H263" s="164"/>
      <c r="I263" s="165"/>
      <c r="J263" s="244">
        <f t="shared" ref="J263:J326" si="4">G263</f>
        <v>2899998.94</v>
      </c>
      <c r="K263" s="244">
        <v>3126175.74</v>
      </c>
    </row>
    <row r="264" spans="1:11" s="18" customFormat="1" ht="30" x14ac:dyDescent="0.25">
      <c r="A264" s="31" t="str">
        <f>IF(B264="","",IF(ISERROR(MATCH(B264,Modello_CE!D:D,0)),"codice non valido",""))</f>
        <v/>
      </c>
      <c r="B264" s="173" t="s">
        <v>747</v>
      </c>
      <c r="C264" s="174" t="s">
        <v>2125</v>
      </c>
      <c r="D264" s="175" t="s">
        <v>2126</v>
      </c>
      <c r="E264" s="164">
        <v>111470.28</v>
      </c>
      <c r="F264" s="164"/>
      <c r="G264" s="164">
        <v>111470.28</v>
      </c>
      <c r="H264" s="164"/>
      <c r="I264" s="165"/>
      <c r="J264" s="244">
        <f t="shared" si="4"/>
        <v>111470.28</v>
      </c>
      <c r="K264" s="244">
        <v>106936.3</v>
      </c>
    </row>
    <row r="265" spans="1:11" s="18" customFormat="1" ht="45" x14ac:dyDescent="0.25">
      <c r="A265" s="31" t="str">
        <f>IF(B265="","",IF(ISERROR(MATCH(B265,Modello_CE!D:D,0)),"codice non valido",""))</f>
        <v/>
      </c>
      <c r="B265" s="161" t="s">
        <v>720</v>
      </c>
      <c r="C265" s="162" t="s">
        <v>2127</v>
      </c>
      <c r="D265" s="163" t="s">
        <v>2128</v>
      </c>
      <c r="E265" s="164"/>
      <c r="F265" s="164"/>
      <c r="G265" s="164">
        <v>0</v>
      </c>
      <c r="H265" s="164"/>
      <c r="I265" s="165"/>
      <c r="J265" s="244">
        <f t="shared" si="4"/>
        <v>0</v>
      </c>
      <c r="K265" s="244"/>
    </row>
    <row r="266" spans="1:11" s="18" customFormat="1" x14ac:dyDescent="0.25">
      <c r="A266" s="31" t="str">
        <f>IF(B266="","",IF(ISERROR(MATCH(B266,Modello_CE!D:D,0)),"codice non valido",""))</f>
        <v/>
      </c>
      <c r="B266" s="161" t="s">
        <v>753</v>
      </c>
      <c r="C266" s="162" t="s">
        <v>2129</v>
      </c>
      <c r="D266" s="163" t="s">
        <v>2130</v>
      </c>
      <c r="E266" s="164"/>
      <c r="F266" s="164"/>
      <c r="G266" s="164">
        <v>0</v>
      </c>
      <c r="H266" s="164"/>
      <c r="I266" s="165"/>
      <c r="J266" s="244">
        <f t="shared" si="4"/>
        <v>0</v>
      </c>
      <c r="K266" s="244"/>
    </row>
    <row r="267" spans="1:11" s="18" customFormat="1" x14ac:dyDescent="0.25">
      <c r="A267" s="31" t="str">
        <f>IF(B267="","",IF(ISERROR(MATCH(B267,Modello_CE!D:D,0)),"codice non valido",""))</f>
        <v/>
      </c>
      <c r="B267" s="161" t="s">
        <v>753</v>
      </c>
      <c r="C267" s="162" t="s">
        <v>2131</v>
      </c>
      <c r="D267" s="163" t="s">
        <v>2132</v>
      </c>
      <c r="E267" s="164">
        <v>1834915.56</v>
      </c>
      <c r="F267" s="164"/>
      <c r="G267" s="164">
        <v>1834915.56</v>
      </c>
      <c r="H267" s="164"/>
      <c r="I267" s="165"/>
      <c r="J267" s="244">
        <f t="shared" si="4"/>
        <v>1834915.56</v>
      </c>
      <c r="K267" s="244">
        <v>1813230.96</v>
      </c>
    </row>
    <row r="268" spans="1:11" s="18" customFormat="1" x14ac:dyDescent="0.25">
      <c r="A268" s="31"/>
      <c r="B268" s="161" t="s">
        <v>742</v>
      </c>
      <c r="C268" s="162" t="s">
        <v>2599</v>
      </c>
      <c r="D268" s="163" t="s">
        <v>2602</v>
      </c>
      <c r="E268" s="164">
        <v>9609.44</v>
      </c>
      <c r="F268" s="164"/>
      <c r="G268" s="164">
        <v>9609.44</v>
      </c>
      <c r="H268" s="164"/>
      <c r="I268" s="165"/>
      <c r="J268" s="244">
        <f t="shared" si="4"/>
        <v>9609.44</v>
      </c>
      <c r="K268" s="244" t="s">
        <v>3371</v>
      </c>
    </row>
    <row r="269" spans="1:11" s="18" customFormat="1" x14ac:dyDescent="0.25">
      <c r="A269" s="31"/>
      <c r="B269" s="161" t="s">
        <v>736</v>
      </c>
      <c r="C269" s="162" t="s">
        <v>2600</v>
      </c>
      <c r="D269" s="163" t="s">
        <v>2603</v>
      </c>
      <c r="E269" s="164">
        <v>9769.23</v>
      </c>
      <c r="F269" s="164"/>
      <c r="G269" s="164">
        <v>9769.23</v>
      </c>
      <c r="H269" s="164"/>
      <c r="I269" s="165"/>
      <c r="J269" s="244">
        <f t="shared" si="4"/>
        <v>9769.23</v>
      </c>
      <c r="K269" s="244" t="s">
        <v>3371</v>
      </c>
    </row>
    <row r="270" spans="1:11" s="18" customFormat="1" x14ac:dyDescent="0.25">
      <c r="A270" s="31"/>
      <c r="B270" s="161" t="s">
        <v>766</v>
      </c>
      <c r="C270" s="162" t="s">
        <v>2601</v>
      </c>
      <c r="D270" s="163" t="s">
        <v>2604</v>
      </c>
      <c r="E270" s="164">
        <v>4895.58</v>
      </c>
      <c r="F270" s="164"/>
      <c r="G270" s="164">
        <v>4895.58</v>
      </c>
      <c r="H270" s="164"/>
      <c r="I270" s="165"/>
      <c r="J270" s="244">
        <f t="shared" si="4"/>
        <v>4895.58</v>
      </c>
      <c r="K270" s="244"/>
    </row>
    <row r="271" spans="1:11" s="18" customFormat="1" ht="30" x14ac:dyDescent="0.25">
      <c r="A271" s="31" t="str">
        <f>IF(B271="","",IF(ISERROR(MATCH(B271,Modello_CE!D:D,0)),"codice non valido",""))</f>
        <v/>
      </c>
      <c r="B271" s="161" t="s">
        <v>756</v>
      </c>
      <c r="C271" s="162" t="s">
        <v>2133</v>
      </c>
      <c r="D271" s="163" t="s">
        <v>2134</v>
      </c>
      <c r="E271" s="164"/>
      <c r="F271" s="164"/>
      <c r="G271" s="164">
        <v>0</v>
      </c>
      <c r="H271" s="164"/>
      <c r="I271" s="165"/>
      <c r="J271" s="244">
        <f t="shared" si="4"/>
        <v>0</v>
      </c>
      <c r="K271" s="244" t="s">
        <v>3371</v>
      </c>
    </row>
    <row r="272" spans="1:11" s="18" customFormat="1" ht="30" x14ac:dyDescent="0.25">
      <c r="A272" s="31" t="str">
        <f>IF(B272="","",IF(ISERROR(MATCH(B272,Modello_CE!D:D,0)),"codice non valido",""))</f>
        <v/>
      </c>
      <c r="B272" s="161" t="s">
        <v>758</v>
      </c>
      <c r="C272" s="162" t="s">
        <v>2135</v>
      </c>
      <c r="D272" s="163" t="s">
        <v>2136</v>
      </c>
      <c r="E272" s="164"/>
      <c r="F272" s="164"/>
      <c r="G272" s="164">
        <v>0</v>
      </c>
      <c r="H272" s="164"/>
      <c r="I272" s="165"/>
      <c r="J272" s="244">
        <f t="shared" si="4"/>
        <v>0</v>
      </c>
      <c r="K272" s="244"/>
    </row>
    <row r="273" spans="1:11" s="18" customFormat="1" x14ac:dyDescent="0.25">
      <c r="A273" s="31" t="str">
        <f>IF(B273="","",IF(ISERROR(MATCH(B273,Modello_CE!D:D,0)),"codice non valido",""))</f>
        <v/>
      </c>
      <c r="B273" s="161" t="s">
        <v>762</v>
      </c>
      <c r="C273" s="162" t="s">
        <v>2137</v>
      </c>
      <c r="D273" s="163" t="s">
        <v>2138</v>
      </c>
      <c r="E273" s="164">
        <v>10369.59</v>
      </c>
      <c r="F273" s="164"/>
      <c r="G273" s="164">
        <v>10369.59</v>
      </c>
      <c r="H273" s="164"/>
      <c r="I273" s="165"/>
      <c r="J273" s="244">
        <f t="shared" si="4"/>
        <v>10369.59</v>
      </c>
      <c r="K273" s="244">
        <v>21689.52</v>
      </c>
    </row>
    <row r="274" spans="1:11" s="18" customFormat="1" ht="30" x14ac:dyDescent="0.25">
      <c r="A274" s="31" t="str">
        <f>IF(B274="","",IF(ISERROR(MATCH(B274,Modello_CE!D:D,0)),"codice non valido",""))</f>
        <v/>
      </c>
      <c r="B274" s="161" t="s">
        <v>763</v>
      </c>
      <c r="C274" s="162" t="s">
        <v>2139</v>
      </c>
      <c r="D274" s="163" t="s">
        <v>2140</v>
      </c>
      <c r="E274" s="164"/>
      <c r="F274" s="164"/>
      <c r="G274" s="164">
        <v>0</v>
      </c>
      <c r="H274" s="164"/>
      <c r="I274" s="165"/>
      <c r="J274" s="244">
        <f t="shared" si="4"/>
        <v>0</v>
      </c>
      <c r="K274" s="244">
        <v>0</v>
      </c>
    </row>
    <row r="275" spans="1:11" s="18" customFormat="1" x14ac:dyDescent="0.25">
      <c r="A275" s="31" t="str">
        <f>IF(B275="","",IF(ISERROR(MATCH(B275,Modello_CE!D:D,0)),"codice non valido",""))</f>
        <v/>
      </c>
      <c r="B275" s="161" t="s">
        <v>766</v>
      </c>
      <c r="C275" s="162" t="s">
        <v>2141</v>
      </c>
      <c r="D275" s="163" t="s">
        <v>2142</v>
      </c>
      <c r="E275" s="164">
        <v>1071839</v>
      </c>
      <c r="F275" s="164"/>
      <c r="G275" s="164">
        <v>1071839</v>
      </c>
      <c r="H275" s="164"/>
      <c r="I275" s="165"/>
      <c r="J275" s="244">
        <f t="shared" si="4"/>
        <v>1071839</v>
      </c>
      <c r="K275" s="244">
        <v>1105087.8899999999</v>
      </c>
    </row>
    <row r="276" spans="1:11" s="18" customFormat="1" ht="30" x14ac:dyDescent="0.25">
      <c r="A276" s="31" t="str">
        <f>IF(B276="","",IF(ISERROR(MATCH(B276,Modello_CE!D:D,0)),"codice non valido",""))</f>
        <v/>
      </c>
      <c r="B276" s="161" t="s">
        <v>768</v>
      </c>
      <c r="C276" s="162" t="s">
        <v>2143</v>
      </c>
      <c r="D276" s="163" t="s">
        <v>2144</v>
      </c>
      <c r="E276" s="164"/>
      <c r="F276" s="164"/>
      <c r="G276" s="164">
        <v>0</v>
      </c>
      <c r="H276" s="164"/>
      <c r="I276" s="165"/>
      <c r="J276" s="244">
        <f t="shared" si="4"/>
        <v>0</v>
      </c>
      <c r="K276" s="244">
        <v>0</v>
      </c>
    </row>
    <row r="277" spans="1:11" s="18" customFormat="1" ht="45" x14ac:dyDescent="0.25">
      <c r="A277" s="31" t="str">
        <f>IF(B277="","",IF(ISERROR(MATCH(B277,Modello_CE!D:D,0)),"codice non valido",""))</f>
        <v/>
      </c>
      <c r="B277" s="161" t="s">
        <v>764</v>
      </c>
      <c r="C277" s="162" t="s">
        <v>2145</v>
      </c>
      <c r="D277" s="163" t="s">
        <v>2146</v>
      </c>
      <c r="E277" s="164"/>
      <c r="F277" s="164"/>
      <c r="G277" s="164">
        <v>0</v>
      </c>
      <c r="H277" s="164"/>
      <c r="I277" s="165"/>
      <c r="J277" s="244">
        <f t="shared" si="4"/>
        <v>0</v>
      </c>
      <c r="K277" s="244"/>
    </row>
    <row r="278" spans="1:11" s="18" customFormat="1" ht="45" x14ac:dyDescent="0.25">
      <c r="A278" s="31" t="str">
        <f>IF(B278="","",IF(ISERROR(MATCH(B278,Modello_CE!D:D,0)),"codice non valido",""))</f>
        <v/>
      </c>
      <c r="B278" s="161" t="s">
        <v>764</v>
      </c>
      <c r="C278" s="162" t="s">
        <v>2147</v>
      </c>
      <c r="D278" s="163" t="s">
        <v>2148</v>
      </c>
      <c r="E278" s="164"/>
      <c r="F278" s="164"/>
      <c r="G278" s="164">
        <v>0</v>
      </c>
      <c r="H278" s="164"/>
      <c r="I278" s="165"/>
      <c r="J278" s="244">
        <f t="shared" si="4"/>
        <v>0</v>
      </c>
      <c r="K278" s="244">
        <v>0</v>
      </c>
    </row>
    <row r="279" spans="1:11" s="18" customFormat="1" ht="45" x14ac:dyDescent="0.25">
      <c r="A279" s="31" t="str">
        <f>IF(B279="","",IF(ISERROR(MATCH(B279,Modello_CE!D:D,0)),"codice non valido",""))</f>
        <v/>
      </c>
      <c r="B279" s="161" t="s">
        <v>775</v>
      </c>
      <c r="C279" s="162" t="s">
        <v>2149</v>
      </c>
      <c r="D279" s="163" t="s">
        <v>2150</v>
      </c>
      <c r="E279" s="164"/>
      <c r="F279" s="164"/>
      <c r="G279" s="164">
        <v>0</v>
      </c>
      <c r="H279" s="164"/>
      <c r="I279" s="165"/>
      <c r="J279" s="244">
        <f t="shared" si="4"/>
        <v>0</v>
      </c>
      <c r="K279" s="244">
        <v>0</v>
      </c>
    </row>
    <row r="280" spans="1:11" s="18" customFormat="1" ht="30" x14ac:dyDescent="0.25">
      <c r="A280" s="31" t="str">
        <f>IF(B280="","",IF(ISERROR(MATCH(B280,Modello_CE!D:D,0)),"codice non valido",""))</f>
        <v/>
      </c>
      <c r="B280" s="161" t="s">
        <v>777</v>
      </c>
      <c r="C280" s="162" t="s">
        <v>2151</v>
      </c>
      <c r="D280" s="163" t="s">
        <v>2152</v>
      </c>
      <c r="E280" s="164">
        <v>42811.61</v>
      </c>
      <c r="F280" s="164"/>
      <c r="G280" s="164">
        <v>42811.61</v>
      </c>
      <c r="H280" s="164"/>
      <c r="I280" s="165"/>
      <c r="J280" s="244">
        <f t="shared" si="4"/>
        <v>42811.61</v>
      </c>
      <c r="K280" s="244">
        <v>35390.69</v>
      </c>
    </row>
    <row r="281" spans="1:11" s="18" customFormat="1" ht="30" x14ac:dyDescent="0.25">
      <c r="A281" s="31" t="str">
        <f>IF(B281="","",IF(ISERROR(MATCH(B281,Modello_CE!D:D,0)),"codice non valido",""))</f>
        <v/>
      </c>
      <c r="B281" s="161" t="s">
        <v>778</v>
      </c>
      <c r="C281" s="162" t="s">
        <v>2153</v>
      </c>
      <c r="D281" s="163" t="s">
        <v>2154</v>
      </c>
      <c r="E281" s="164"/>
      <c r="F281" s="164"/>
      <c r="G281" s="164">
        <v>0</v>
      </c>
      <c r="H281" s="164"/>
      <c r="I281" s="165"/>
      <c r="J281" s="244">
        <f t="shared" si="4"/>
        <v>0</v>
      </c>
      <c r="K281" s="244">
        <v>1129.1300000000001</v>
      </c>
    </row>
    <row r="282" spans="1:11" s="18" customFormat="1" x14ac:dyDescent="0.25">
      <c r="A282" s="31" t="str">
        <f>IF(B282="","",IF(ISERROR(MATCH(B282,Modello_CE!D:D,0)),"codice non valido",""))</f>
        <v/>
      </c>
      <c r="B282" s="161" t="s">
        <v>778</v>
      </c>
      <c r="C282" s="162" t="s">
        <v>2155</v>
      </c>
      <c r="D282" s="163" t="s">
        <v>2156</v>
      </c>
      <c r="E282" s="164"/>
      <c r="F282" s="164"/>
      <c r="G282" s="164">
        <v>0</v>
      </c>
      <c r="H282" s="164"/>
      <c r="I282" s="165"/>
      <c r="J282" s="244">
        <f t="shared" si="4"/>
        <v>0</v>
      </c>
      <c r="K282" s="244"/>
    </row>
    <row r="283" spans="1:11" s="18" customFormat="1" ht="30" x14ac:dyDescent="0.25">
      <c r="A283" s="31" t="str">
        <f>IF(B283="","",IF(ISERROR(MATCH(B283,Modello_CE!D:D,0)),"codice non valido",""))</f>
        <v/>
      </c>
      <c r="B283" s="161" t="s">
        <v>780</v>
      </c>
      <c r="C283" s="162" t="s">
        <v>2157</v>
      </c>
      <c r="D283" s="163" t="s">
        <v>2158</v>
      </c>
      <c r="E283" s="164">
        <v>1497747.95</v>
      </c>
      <c r="F283" s="164"/>
      <c r="G283" s="164">
        <v>1497747.95</v>
      </c>
      <c r="H283" s="164"/>
      <c r="I283" s="165"/>
      <c r="J283" s="244">
        <f t="shared" si="4"/>
        <v>1497747.95</v>
      </c>
      <c r="K283" s="244">
        <v>1344060.85</v>
      </c>
    </row>
    <row r="284" spans="1:11" s="18" customFormat="1" ht="30" x14ac:dyDescent="0.25">
      <c r="A284" s="31" t="str">
        <f>IF(B284="","",IF(ISERROR(MATCH(B284,Modello_CE!D:D,0)),"codice non valido",""))</f>
        <v/>
      </c>
      <c r="B284" s="161" t="s">
        <v>782</v>
      </c>
      <c r="C284" s="162" t="s">
        <v>2159</v>
      </c>
      <c r="D284" s="163" t="s">
        <v>2160</v>
      </c>
      <c r="E284" s="164"/>
      <c r="F284" s="164"/>
      <c r="G284" s="164">
        <v>0</v>
      </c>
      <c r="H284" s="164"/>
      <c r="I284" s="165"/>
      <c r="J284" s="244">
        <f t="shared" si="4"/>
        <v>0</v>
      </c>
      <c r="K284" s="244">
        <v>0</v>
      </c>
    </row>
    <row r="285" spans="1:11" s="18" customFormat="1" ht="30" x14ac:dyDescent="0.25">
      <c r="A285" s="31" t="str">
        <f>IF(B285="","",IF(ISERROR(MATCH(B285,Modello_CE!D:D,0)),"codice non valido",""))</f>
        <v/>
      </c>
      <c r="B285" s="161" t="s">
        <v>784</v>
      </c>
      <c r="C285" s="162" t="s">
        <v>2161</v>
      </c>
      <c r="D285" s="163" t="s">
        <v>2162</v>
      </c>
      <c r="E285" s="164">
        <v>3520300.22</v>
      </c>
      <c r="F285" s="164"/>
      <c r="G285" s="164">
        <v>3520300.22</v>
      </c>
      <c r="H285" s="164"/>
      <c r="I285" s="165"/>
      <c r="J285" s="244">
        <f t="shared" si="4"/>
        <v>3520300.22</v>
      </c>
      <c r="K285" s="244">
        <v>3319199.77</v>
      </c>
    </row>
    <row r="286" spans="1:11" s="18" customFormat="1" ht="30" x14ac:dyDescent="0.25">
      <c r="A286" s="31" t="str">
        <f>IF(B286="","",IF(ISERROR(MATCH(B286,Modello_CE!D:D,0)),"codice non valido",""))</f>
        <v/>
      </c>
      <c r="B286" s="161" t="s">
        <v>788</v>
      </c>
      <c r="C286" s="162" t="s">
        <v>2163</v>
      </c>
      <c r="D286" s="163" t="s">
        <v>2164</v>
      </c>
      <c r="E286" s="164">
        <v>3730.35</v>
      </c>
      <c r="F286" s="164"/>
      <c r="G286" s="164">
        <v>3730.35</v>
      </c>
      <c r="H286" s="164"/>
      <c r="I286" s="165"/>
      <c r="J286" s="244">
        <f t="shared" si="4"/>
        <v>3730.35</v>
      </c>
      <c r="K286" s="244">
        <v>2155.5100000000002</v>
      </c>
    </row>
    <row r="287" spans="1:11" s="18" customFormat="1" x14ac:dyDescent="0.25">
      <c r="A287" s="31" t="str">
        <f>IF(B287="","",IF(ISERROR(MATCH(B287,Modello_CE!D:D,0)),"codice non valido",""))</f>
        <v/>
      </c>
      <c r="B287" s="161" t="s">
        <v>790</v>
      </c>
      <c r="C287" s="162" t="s">
        <v>2165</v>
      </c>
      <c r="D287" s="163" t="s">
        <v>2166</v>
      </c>
      <c r="E287" s="164">
        <v>55006.21</v>
      </c>
      <c r="F287" s="164">
        <v>0</v>
      </c>
      <c r="G287" s="164">
        <v>55006.21</v>
      </c>
      <c r="H287" s="164"/>
      <c r="I287" s="165"/>
      <c r="J287" s="244">
        <f t="shared" si="4"/>
        <v>55006.21</v>
      </c>
      <c r="K287" s="244">
        <v>3553.92</v>
      </c>
    </row>
    <row r="288" spans="1:11" ht="30" x14ac:dyDescent="0.25">
      <c r="A288" s="31" t="str">
        <f>IF(B288="","",IF(ISERROR(MATCH(B288,Modello_CE!D:D,0)),"codice non valido",""))</f>
        <v/>
      </c>
      <c r="B288" s="161" t="s">
        <v>792</v>
      </c>
      <c r="C288" s="162" t="s">
        <v>2167</v>
      </c>
      <c r="D288" s="163" t="s">
        <v>2168</v>
      </c>
      <c r="E288" s="164"/>
      <c r="F288" s="164"/>
      <c r="G288" s="164">
        <v>0</v>
      </c>
      <c r="H288" s="164"/>
      <c r="I288" s="165"/>
      <c r="J288" s="244">
        <f t="shared" si="4"/>
        <v>0</v>
      </c>
      <c r="K288" s="244"/>
    </row>
    <row r="289" spans="1:11" x14ac:dyDescent="0.25">
      <c r="A289" s="31" t="str">
        <f>IF(B289="","",IF(ISERROR(MATCH(B289,Modello_CE!D:D,0)),"codice non valido",""))</f>
        <v/>
      </c>
      <c r="B289" s="161" t="s">
        <v>795</v>
      </c>
      <c r="C289" s="162" t="s">
        <v>2169</v>
      </c>
      <c r="D289" s="163" t="s">
        <v>2170</v>
      </c>
      <c r="E289" s="164"/>
      <c r="F289" s="164"/>
      <c r="G289" s="164">
        <v>0</v>
      </c>
      <c r="H289" s="164"/>
      <c r="I289" s="165"/>
      <c r="J289" s="244">
        <f t="shared" si="4"/>
        <v>0</v>
      </c>
      <c r="K289" s="244"/>
    </row>
    <row r="290" spans="1:11" x14ac:dyDescent="0.25">
      <c r="A290" s="31" t="str">
        <f>IF(B290="","",IF(ISERROR(MATCH(B290,Modello_CE!D:D,0)),"codice non valido",""))</f>
        <v/>
      </c>
      <c r="B290" s="161" t="s">
        <v>798</v>
      </c>
      <c r="C290" s="162" t="s">
        <v>2171</v>
      </c>
      <c r="D290" s="163" t="s">
        <v>2172</v>
      </c>
      <c r="E290" s="164">
        <v>995808.71</v>
      </c>
      <c r="F290" s="164"/>
      <c r="G290" s="164">
        <v>995808.71</v>
      </c>
      <c r="H290" s="164"/>
      <c r="I290" s="165"/>
      <c r="J290" s="244">
        <f t="shared" si="4"/>
        <v>995808.71</v>
      </c>
      <c r="K290" s="244">
        <v>881388.57</v>
      </c>
    </row>
    <row r="291" spans="1:11" x14ac:dyDescent="0.25">
      <c r="A291" s="31" t="str">
        <f>IF(B291="","",IF(ISERROR(MATCH(B291,Modello_CE!D:D,0)),"codice non valido",""))</f>
        <v/>
      </c>
      <c r="B291" s="161" t="s">
        <v>799</v>
      </c>
      <c r="C291" s="162" t="s">
        <v>2173</v>
      </c>
      <c r="D291" s="163" t="s">
        <v>2174</v>
      </c>
      <c r="E291" s="164">
        <v>644170.65999999992</v>
      </c>
      <c r="F291" s="164"/>
      <c r="G291" s="164">
        <v>644170.65999999992</v>
      </c>
      <c r="H291" s="164"/>
      <c r="I291" s="165"/>
      <c r="J291" s="244">
        <f t="shared" si="4"/>
        <v>644170.65999999992</v>
      </c>
      <c r="K291" s="244">
        <v>533143.53</v>
      </c>
    </row>
    <row r="292" spans="1:11" x14ac:dyDescent="0.25">
      <c r="A292" s="31" t="str">
        <f>IF(B292="","",IF(ISERROR(MATCH(B292,Modello_CE!D:D,0)),"codice non valido",""))</f>
        <v/>
      </c>
      <c r="B292" s="161" t="s">
        <v>801</v>
      </c>
      <c r="C292" s="162" t="s">
        <v>2175</v>
      </c>
      <c r="D292" s="163" t="s">
        <v>2176</v>
      </c>
      <c r="E292" s="164"/>
      <c r="F292" s="164"/>
      <c r="G292" s="164">
        <v>0</v>
      </c>
      <c r="H292" s="164"/>
      <c r="I292" s="165"/>
      <c r="J292" s="244">
        <f t="shared" si="4"/>
        <v>0</v>
      </c>
      <c r="K292" s="244"/>
    </row>
    <row r="293" spans="1:11" x14ac:dyDescent="0.25">
      <c r="A293" s="31" t="str">
        <f>IF(B293="","",IF(ISERROR(MATCH(B293,Modello_CE!D:D,0)),"codice non valido",""))</f>
        <v/>
      </c>
      <c r="B293" s="161" t="s">
        <v>802</v>
      </c>
      <c r="C293" s="162" t="s">
        <v>2177</v>
      </c>
      <c r="D293" s="176" t="s">
        <v>2178</v>
      </c>
      <c r="E293" s="164"/>
      <c r="F293" s="164"/>
      <c r="G293" s="164">
        <v>0</v>
      </c>
      <c r="H293" s="164"/>
      <c r="I293" s="165"/>
      <c r="J293" s="244">
        <f t="shared" si="4"/>
        <v>0</v>
      </c>
      <c r="K293" s="244"/>
    </row>
    <row r="294" spans="1:11" ht="30" x14ac:dyDescent="0.25">
      <c r="B294" s="161" t="s">
        <v>799</v>
      </c>
      <c r="C294" s="162" t="s">
        <v>2179</v>
      </c>
      <c r="D294" s="176" t="s">
        <v>2180</v>
      </c>
      <c r="E294" s="164"/>
      <c r="F294" s="164"/>
      <c r="G294" s="164">
        <v>0</v>
      </c>
      <c r="H294" s="164"/>
      <c r="I294" s="165"/>
      <c r="J294" s="244">
        <f t="shared" si="4"/>
        <v>0</v>
      </c>
      <c r="K294" s="244">
        <v>0</v>
      </c>
    </row>
    <row r="295" spans="1:11" x14ac:dyDescent="0.25">
      <c r="B295" s="161" t="s">
        <v>809</v>
      </c>
      <c r="C295" s="162" t="s">
        <v>2181</v>
      </c>
      <c r="D295" s="176" t="s">
        <v>2182</v>
      </c>
      <c r="E295" s="164">
        <v>20707982.469999999</v>
      </c>
      <c r="F295" s="164"/>
      <c r="G295" s="164">
        <v>20707982.469999999</v>
      </c>
      <c r="H295" s="164"/>
      <c r="I295" s="165"/>
      <c r="J295" s="244">
        <f t="shared" si="4"/>
        <v>20707982.469999999</v>
      </c>
      <c r="K295" s="244">
        <v>21664541.079999998</v>
      </c>
    </row>
    <row r="296" spans="1:11" x14ac:dyDescent="0.25">
      <c r="B296" s="161" t="s">
        <v>809</v>
      </c>
      <c r="C296" s="174" t="s">
        <v>2183</v>
      </c>
      <c r="D296" s="176" t="s">
        <v>2184</v>
      </c>
      <c r="E296" s="164">
        <v>5697864.2699999996</v>
      </c>
      <c r="F296" s="164"/>
      <c r="G296" s="164">
        <v>5697864.2699999996</v>
      </c>
      <c r="H296" s="164"/>
      <c r="I296" s="165"/>
      <c r="J296" s="244">
        <f t="shared" si="4"/>
        <v>5697864.2699999996</v>
      </c>
      <c r="K296" s="244">
        <v>5923779.3799999999</v>
      </c>
    </row>
    <row r="297" spans="1:11" x14ac:dyDescent="0.25">
      <c r="B297" s="161" t="s">
        <v>809</v>
      </c>
      <c r="C297" s="174" t="s">
        <v>2185</v>
      </c>
      <c r="D297" s="176" t="s">
        <v>2186</v>
      </c>
      <c r="E297" s="164">
        <v>976499.99</v>
      </c>
      <c r="F297" s="164"/>
      <c r="G297" s="164">
        <v>976499.99</v>
      </c>
      <c r="H297" s="164"/>
      <c r="I297" s="165"/>
      <c r="J297" s="244">
        <f t="shared" si="4"/>
        <v>976499.99</v>
      </c>
      <c r="K297" s="244">
        <v>976499.99</v>
      </c>
    </row>
    <row r="298" spans="1:11" x14ac:dyDescent="0.25">
      <c r="B298" s="161" t="s">
        <v>809</v>
      </c>
      <c r="C298" s="162" t="s">
        <v>2187</v>
      </c>
      <c r="D298" s="176" t="s">
        <v>2188</v>
      </c>
      <c r="E298" s="164"/>
      <c r="F298" s="164"/>
      <c r="G298" s="164">
        <v>0</v>
      </c>
      <c r="H298" s="164"/>
      <c r="I298" s="165"/>
      <c r="J298" s="244">
        <f t="shared" si="4"/>
        <v>0</v>
      </c>
      <c r="K298" s="244"/>
    </row>
    <row r="299" spans="1:11" x14ac:dyDescent="0.25">
      <c r="B299" s="161" t="s">
        <v>809</v>
      </c>
      <c r="C299" s="174" t="s">
        <v>2189</v>
      </c>
      <c r="D299" s="176" t="s">
        <v>2190</v>
      </c>
      <c r="E299" s="164">
        <v>3014771.32</v>
      </c>
      <c r="F299" s="164"/>
      <c r="G299" s="164">
        <v>3014771.32</v>
      </c>
      <c r="H299" s="164"/>
      <c r="I299" s="165"/>
      <c r="J299" s="244">
        <f t="shared" si="4"/>
        <v>3014771.32</v>
      </c>
      <c r="K299" s="244">
        <v>2762018.37</v>
      </c>
    </row>
    <row r="300" spans="1:11" x14ac:dyDescent="0.25">
      <c r="B300" s="161" t="s">
        <v>809</v>
      </c>
      <c r="C300" s="162" t="s">
        <v>2191</v>
      </c>
      <c r="D300" s="176" t="s">
        <v>2192</v>
      </c>
      <c r="E300" s="164"/>
      <c r="F300" s="164"/>
      <c r="G300" s="164">
        <v>0</v>
      </c>
      <c r="H300" s="164"/>
      <c r="I300" s="165"/>
      <c r="J300" s="244">
        <f t="shared" si="4"/>
        <v>0</v>
      </c>
      <c r="K300" s="244">
        <v>0</v>
      </c>
    </row>
    <row r="301" spans="1:11" x14ac:dyDescent="0.25">
      <c r="B301" s="161" t="s">
        <v>809</v>
      </c>
      <c r="C301" s="162" t="s">
        <v>2193</v>
      </c>
      <c r="D301" s="176" t="s">
        <v>2194</v>
      </c>
      <c r="E301" s="164">
        <v>529525</v>
      </c>
      <c r="F301" s="164"/>
      <c r="G301" s="164">
        <v>529525</v>
      </c>
      <c r="H301" s="164"/>
      <c r="I301" s="165"/>
      <c r="J301" s="244">
        <f t="shared" si="4"/>
        <v>529525</v>
      </c>
      <c r="K301" s="244">
        <v>928352.83</v>
      </c>
    </row>
    <row r="302" spans="1:11" x14ac:dyDescent="0.25">
      <c r="B302" s="161" t="s">
        <v>809</v>
      </c>
      <c r="C302" s="162" t="s">
        <v>2195</v>
      </c>
      <c r="D302" s="176" t="s">
        <v>2196</v>
      </c>
      <c r="E302" s="164">
        <v>9467518.1696920004</v>
      </c>
      <c r="F302" s="164"/>
      <c r="G302" s="164">
        <v>9467518.1696920004</v>
      </c>
      <c r="H302" s="164"/>
      <c r="I302" s="165"/>
      <c r="J302" s="244">
        <f t="shared" si="4"/>
        <v>9467518.1696920004</v>
      </c>
      <c r="K302" s="244">
        <v>9650202.75</v>
      </c>
    </row>
    <row r="303" spans="1:11" x14ac:dyDescent="0.25">
      <c r="B303" s="161" t="s">
        <v>809</v>
      </c>
      <c r="C303" s="162" t="s">
        <v>2197</v>
      </c>
      <c r="D303" s="176" t="s">
        <v>2198</v>
      </c>
      <c r="E303" s="164"/>
      <c r="F303" s="164"/>
      <c r="G303" s="164">
        <v>0</v>
      </c>
      <c r="H303" s="164"/>
      <c r="I303" s="165"/>
      <c r="J303" s="244">
        <f t="shared" si="4"/>
        <v>0</v>
      </c>
      <c r="K303" s="244"/>
    </row>
    <row r="304" spans="1:11" x14ac:dyDescent="0.25">
      <c r="B304" s="161" t="s">
        <v>809</v>
      </c>
      <c r="C304" s="162" t="s">
        <v>2199</v>
      </c>
      <c r="D304" s="176" t="s">
        <v>2200</v>
      </c>
      <c r="E304" s="164"/>
      <c r="F304" s="164"/>
      <c r="G304" s="164">
        <v>0</v>
      </c>
      <c r="H304" s="164"/>
      <c r="I304" s="165"/>
      <c r="J304" s="244">
        <f t="shared" si="4"/>
        <v>0</v>
      </c>
      <c r="K304" s="244"/>
    </row>
    <row r="305" spans="2:11" ht="30" x14ac:dyDescent="0.25">
      <c r="B305" s="161" t="s">
        <v>809</v>
      </c>
      <c r="C305" s="162" t="s">
        <v>2201</v>
      </c>
      <c r="D305" s="176" t="s">
        <v>2202</v>
      </c>
      <c r="E305" s="164">
        <v>1395.02</v>
      </c>
      <c r="F305" s="164"/>
      <c r="G305" s="164">
        <v>1395.02</v>
      </c>
      <c r="H305" s="164"/>
      <c r="I305" s="165"/>
      <c r="J305" s="244">
        <f t="shared" si="4"/>
        <v>1395.02</v>
      </c>
      <c r="K305" s="244">
        <v>1556.34</v>
      </c>
    </row>
    <row r="306" spans="2:11" x14ac:dyDescent="0.25">
      <c r="B306" s="161" t="s">
        <v>809</v>
      </c>
      <c r="C306" s="174" t="s">
        <v>2203</v>
      </c>
      <c r="D306" s="176" t="s">
        <v>2204</v>
      </c>
      <c r="E306" s="164">
        <v>1243805.9099999999</v>
      </c>
      <c r="F306" s="164"/>
      <c r="G306" s="164">
        <v>1243805.9099999999</v>
      </c>
      <c r="H306" s="164"/>
      <c r="I306" s="165"/>
      <c r="J306" s="244">
        <f t="shared" si="4"/>
        <v>1243805.9099999999</v>
      </c>
      <c r="K306" s="244">
        <v>675487.27</v>
      </c>
    </row>
    <row r="307" spans="2:11" ht="30" x14ac:dyDescent="0.25">
      <c r="B307" s="161" t="s">
        <v>816</v>
      </c>
      <c r="C307" s="162" t="s">
        <v>2205</v>
      </c>
      <c r="D307" s="176" t="s">
        <v>2206</v>
      </c>
      <c r="E307" s="164">
        <v>1044513.69</v>
      </c>
      <c r="F307" s="164"/>
      <c r="G307" s="164">
        <v>1044513.69</v>
      </c>
      <c r="H307" s="164"/>
      <c r="I307" s="165"/>
      <c r="J307" s="244">
        <f t="shared" si="4"/>
        <v>1044513.69</v>
      </c>
      <c r="K307" s="244">
        <v>1118417.5900000001</v>
      </c>
    </row>
    <row r="308" spans="2:11" x14ac:dyDescent="0.25">
      <c r="B308" s="161" t="s">
        <v>816</v>
      </c>
      <c r="C308" s="162" t="s">
        <v>2207</v>
      </c>
      <c r="D308" s="176" t="s">
        <v>2184</v>
      </c>
      <c r="E308" s="164">
        <v>194132.78</v>
      </c>
      <c r="F308" s="164"/>
      <c r="G308" s="164">
        <v>194132.78</v>
      </c>
      <c r="H308" s="164"/>
      <c r="I308" s="165"/>
      <c r="J308" s="244">
        <f t="shared" si="4"/>
        <v>194132.78</v>
      </c>
      <c r="K308" s="244">
        <v>188770.26</v>
      </c>
    </row>
    <row r="309" spans="2:11" x14ac:dyDescent="0.25">
      <c r="B309" s="161" t="s">
        <v>816</v>
      </c>
      <c r="C309" s="174" t="s">
        <v>2208</v>
      </c>
      <c r="D309" s="177" t="s">
        <v>2186</v>
      </c>
      <c r="E309" s="164">
        <v>43907.35</v>
      </c>
      <c r="F309" s="164"/>
      <c r="G309" s="164">
        <v>43907.35</v>
      </c>
      <c r="H309" s="164"/>
      <c r="I309" s="165"/>
      <c r="J309" s="244">
        <f t="shared" si="4"/>
        <v>43907.35</v>
      </c>
      <c r="K309" s="244">
        <v>43907.35</v>
      </c>
    </row>
    <row r="310" spans="2:11" x14ac:dyDescent="0.25">
      <c r="B310" s="161" t="s">
        <v>816</v>
      </c>
      <c r="C310" s="174" t="s">
        <v>2209</v>
      </c>
      <c r="D310" s="177" t="s">
        <v>2190</v>
      </c>
      <c r="E310" s="182">
        <v>80291.509999999995</v>
      </c>
      <c r="F310" s="164"/>
      <c r="G310" s="164">
        <v>80291.509999999995</v>
      </c>
      <c r="H310" s="164"/>
      <c r="I310" s="165"/>
      <c r="J310" s="244">
        <f t="shared" si="4"/>
        <v>80291.509999999995</v>
      </c>
      <c r="K310" s="244">
        <v>85620.09</v>
      </c>
    </row>
    <row r="311" spans="2:11" x14ac:dyDescent="0.25">
      <c r="B311" s="161" t="s">
        <v>816</v>
      </c>
      <c r="C311" s="162" t="s">
        <v>2210</v>
      </c>
      <c r="D311" s="176" t="s">
        <v>2192</v>
      </c>
      <c r="E311" s="164"/>
      <c r="F311" s="164"/>
      <c r="G311" s="164">
        <v>0</v>
      </c>
      <c r="H311" s="164"/>
      <c r="I311" s="165"/>
      <c r="J311" s="244">
        <f t="shared" si="4"/>
        <v>0</v>
      </c>
      <c r="K311" s="244"/>
    </row>
    <row r="312" spans="2:11" x14ac:dyDescent="0.25">
      <c r="B312" s="161" t="s">
        <v>816</v>
      </c>
      <c r="C312" s="162" t="s">
        <v>2211</v>
      </c>
      <c r="D312" s="176" t="s">
        <v>2194</v>
      </c>
      <c r="E312" s="164">
        <v>8075</v>
      </c>
      <c r="F312" s="164"/>
      <c r="G312" s="164">
        <v>8075</v>
      </c>
      <c r="H312" s="164"/>
      <c r="I312" s="165"/>
      <c r="J312" s="244">
        <f t="shared" si="4"/>
        <v>8075</v>
      </c>
      <c r="K312" s="244"/>
    </row>
    <row r="313" spans="2:11" x14ac:dyDescent="0.25">
      <c r="B313" s="161" t="s">
        <v>816</v>
      </c>
      <c r="C313" s="162" t="s">
        <v>2212</v>
      </c>
      <c r="D313" s="176" t="s">
        <v>2196</v>
      </c>
      <c r="E313" s="164">
        <v>418362.57</v>
      </c>
      <c r="F313" s="164"/>
      <c r="G313" s="164">
        <v>418362.57</v>
      </c>
      <c r="H313" s="164"/>
      <c r="I313" s="165"/>
      <c r="J313" s="244">
        <f t="shared" si="4"/>
        <v>418362.57</v>
      </c>
      <c r="K313" s="244">
        <v>448436.52</v>
      </c>
    </row>
    <row r="314" spans="2:11" x14ac:dyDescent="0.25">
      <c r="B314" s="161" t="s">
        <v>816</v>
      </c>
      <c r="C314" s="162" t="s">
        <v>2213</v>
      </c>
      <c r="D314" s="176" t="s">
        <v>2200</v>
      </c>
      <c r="E314" s="164"/>
      <c r="F314" s="164"/>
      <c r="G314" s="164">
        <v>0</v>
      </c>
      <c r="H314" s="164"/>
      <c r="I314" s="165"/>
      <c r="J314" s="244">
        <f t="shared" si="4"/>
        <v>0</v>
      </c>
      <c r="K314" s="244"/>
    </row>
    <row r="315" spans="2:11" ht="30" x14ac:dyDescent="0.25">
      <c r="B315" s="161" t="s">
        <v>816</v>
      </c>
      <c r="C315" s="162" t="s">
        <v>2214</v>
      </c>
      <c r="D315" s="176" t="s">
        <v>2202</v>
      </c>
      <c r="E315" s="164"/>
      <c r="F315" s="164"/>
      <c r="G315" s="164">
        <v>0</v>
      </c>
      <c r="H315" s="164"/>
      <c r="I315" s="165"/>
      <c r="J315" s="244">
        <f t="shared" si="4"/>
        <v>0</v>
      </c>
      <c r="K315" s="244">
        <v>44.3</v>
      </c>
    </row>
    <row r="316" spans="2:11" x14ac:dyDescent="0.25">
      <c r="B316" s="161" t="s">
        <v>816</v>
      </c>
      <c r="C316" s="174" t="s">
        <v>2215</v>
      </c>
      <c r="D316" s="177" t="s">
        <v>2204</v>
      </c>
      <c r="E316" s="164">
        <v>6697.31</v>
      </c>
      <c r="F316" s="164"/>
      <c r="G316" s="164">
        <v>6697.31</v>
      </c>
      <c r="H316" s="164"/>
      <c r="I316" s="165"/>
      <c r="J316" s="244">
        <f t="shared" si="4"/>
        <v>6697.31</v>
      </c>
      <c r="K316" s="244">
        <v>959.22</v>
      </c>
    </row>
    <row r="317" spans="2:11" x14ac:dyDescent="0.25">
      <c r="B317" s="161" t="s">
        <v>811</v>
      </c>
      <c r="C317" s="162" t="s">
        <v>2216</v>
      </c>
      <c r="D317" s="176" t="s">
        <v>2217</v>
      </c>
      <c r="E317" s="164">
        <v>2722482.9</v>
      </c>
      <c r="F317" s="164"/>
      <c r="G317" s="164">
        <v>2722482.9</v>
      </c>
      <c r="H317" s="164"/>
      <c r="I317" s="165"/>
      <c r="J317" s="244">
        <f t="shared" si="4"/>
        <v>2722482.9</v>
      </c>
      <c r="K317" s="244">
        <v>2545378.5</v>
      </c>
    </row>
    <row r="318" spans="2:11" ht="30" x14ac:dyDescent="0.25">
      <c r="B318" s="161" t="s">
        <v>811</v>
      </c>
      <c r="C318" s="162" t="s">
        <v>2218</v>
      </c>
      <c r="D318" s="176" t="s">
        <v>2219</v>
      </c>
      <c r="E318" s="164">
        <v>457025.55</v>
      </c>
      <c r="F318" s="164"/>
      <c r="G318" s="164">
        <v>457025.55</v>
      </c>
      <c r="H318" s="164"/>
      <c r="I318" s="165"/>
      <c r="J318" s="244">
        <f t="shared" si="4"/>
        <v>457025.55</v>
      </c>
      <c r="K318" s="244">
        <v>470635.94</v>
      </c>
    </row>
    <row r="319" spans="2:11" x14ac:dyDescent="0.25">
      <c r="B319" s="161" t="s">
        <v>811</v>
      </c>
      <c r="C319" s="174" t="s">
        <v>2220</v>
      </c>
      <c r="D319" s="177" t="s">
        <v>2186</v>
      </c>
      <c r="E319" s="164">
        <v>203220.1</v>
      </c>
      <c r="F319" s="164"/>
      <c r="G319" s="164">
        <v>203220.1</v>
      </c>
      <c r="H319" s="164"/>
      <c r="I319" s="165"/>
      <c r="J319" s="244">
        <f t="shared" si="4"/>
        <v>203220.1</v>
      </c>
      <c r="K319" s="244">
        <v>203220.1</v>
      </c>
    </row>
    <row r="320" spans="2:11" x14ac:dyDescent="0.25">
      <c r="B320" s="161" t="s">
        <v>811</v>
      </c>
      <c r="C320" s="174" t="s">
        <v>2221</v>
      </c>
      <c r="D320" s="177" t="s">
        <v>2190</v>
      </c>
      <c r="E320" s="181">
        <v>65594.78</v>
      </c>
      <c r="F320" s="164"/>
      <c r="G320" s="164">
        <v>65594.78</v>
      </c>
      <c r="H320" s="164"/>
      <c r="I320" s="165"/>
      <c r="J320" s="244">
        <f t="shared" si="4"/>
        <v>65594.78</v>
      </c>
      <c r="K320" s="244">
        <v>86122.23</v>
      </c>
    </row>
    <row r="321" spans="2:11" x14ac:dyDescent="0.25">
      <c r="B321" s="161" t="s">
        <v>811</v>
      </c>
      <c r="C321" s="162" t="s">
        <v>2222</v>
      </c>
      <c r="D321" s="176" t="s">
        <v>2192</v>
      </c>
      <c r="E321" s="164"/>
      <c r="F321" s="164"/>
      <c r="G321" s="164">
        <v>0</v>
      </c>
      <c r="H321" s="164"/>
      <c r="I321" s="165"/>
      <c r="J321" s="244">
        <f t="shared" si="4"/>
        <v>0</v>
      </c>
      <c r="K321" s="244" t="s">
        <v>3371</v>
      </c>
    </row>
    <row r="322" spans="2:11" x14ac:dyDescent="0.25">
      <c r="B322" s="161" t="s">
        <v>811</v>
      </c>
      <c r="C322" s="162" t="s">
        <v>2223</v>
      </c>
      <c r="D322" s="176" t="s">
        <v>2194</v>
      </c>
      <c r="E322" s="164">
        <v>137885.47</v>
      </c>
      <c r="F322" s="164"/>
      <c r="G322" s="164">
        <v>137885.47</v>
      </c>
      <c r="H322" s="164"/>
      <c r="I322" s="165"/>
      <c r="J322" s="244">
        <f t="shared" si="4"/>
        <v>137885.47</v>
      </c>
      <c r="K322" s="244">
        <v>203400</v>
      </c>
    </row>
    <row r="323" spans="2:11" x14ac:dyDescent="0.25">
      <c r="B323" s="161" t="s">
        <v>811</v>
      </c>
      <c r="C323" s="162" t="s">
        <v>2224</v>
      </c>
      <c r="D323" s="176" t="s">
        <v>2196</v>
      </c>
      <c r="E323" s="164">
        <v>1137314.24</v>
      </c>
      <c r="F323" s="164"/>
      <c r="G323" s="164">
        <v>1137314.24</v>
      </c>
      <c r="H323" s="164"/>
      <c r="I323" s="165"/>
      <c r="J323" s="244">
        <f t="shared" si="4"/>
        <v>1137314.24</v>
      </c>
      <c r="K323" s="244">
        <v>1056943.69</v>
      </c>
    </row>
    <row r="324" spans="2:11" x14ac:dyDescent="0.25">
      <c r="B324" s="161" t="s">
        <v>811</v>
      </c>
      <c r="C324" s="162" t="s">
        <v>2225</v>
      </c>
      <c r="D324" s="176" t="s">
        <v>2226</v>
      </c>
      <c r="E324" s="164"/>
      <c r="F324" s="164"/>
      <c r="G324" s="164">
        <v>0</v>
      </c>
      <c r="H324" s="164"/>
      <c r="I324" s="165"/>
      <c r="J324" s="244">
        <f t="shared" si="4"/>
        <v>0</v>
      </c>
      <c r="K324" s="244"/>
    </row>
    <row r="325" spans="2:11" ht="30" x14ac:dyDescent="0.25">
      <c r="B325" s="161" t="s">
        <v>811</v>
      </c>
      <c r="C325" s="162" t="s">
        <v>2227</v>
      </c>
      <c r="D325" s="176" t="s">
        <v>2228</v>
      </c>
      <c r="E325" s="164"/>
      <c r="F325" s="164"/>
      <c r="G325" s="164">
        <v>0</v>
      </c>
      <c r="H325" s="164"/>
      <c r="I325" s="165"/>
      <c r="J325" s="244">
        <f t="shared" si="4"/>
        <v>0</v>
      </c>
      <c r="K325" s="244"/>
    </row>
    <row r="326" spans="2:11" x14ac:dyDescent="0.25">
      <c r="B326" s="161" t="s">
        <v>811</v>
      </c>
      <c r="C326" s="162" t="s">
        <v>2229</v>
      </c>
      <c r="D326" s="176" t="s">
        <v>2204</v>
      </c>
      <c r="E326" s="164">
        <v>155977.37</v>
      </c>
      <c r="F326" s="164"/>
      <c r="G326" s="164">
        <v>155977.37</v>
      </c>
      <c r="H326" s="164"/>
      <c r="I326" s="165"/>
      <c r="J326" s="244">
        <f t="shared" si="4"/>
        <v>155977.37</v>
      </c>
      <c r="K326" s="244">
        <v>19084.599999999999</v>
      </c>
    </row>
    <row r="327" spans="2:11" x14ac:dyDescent="0.25">
      <c r="B327" s="161" t="s">
        <v>818</v>
      </c>
      <c r="C327" s="162" t="s">
        <v>2230</v>
      </c>
      <c r="D327" s="176" t="s">
        <v>2231</v>
      </c>
      <c r="E327" s="164">
        <v>191555</v>
      </c>
      <c r="F327" s="164"/>
      <c r="G327" s="164">
        <v>191555</v>
      </c>
      <c r="H327" s="164"/>
      <c r="I327" s="165"/>
      <c r="J327" s="244">
        <f t="shared" ref="J327:J390" si="5">G327</f>
        <v>191555</v>
      </c>
      <c r="K327" s="244">
        <v>179566.79</v>
      </c>
    </row>
    <row r="328" spans="2:11" ht="30" x14ac:dyDescent="0.25">
      <c r="B328" s="161" t="s">
        <v>818</v>
      </c>
      <c r="C328" s="162" t="s">
        <v>2232</v>
      </c>
      <c r="D328" s="176" t="s">
        <v>2219</v>
      </c>
      <c r="E328" s="164">
        <v>1254.52</v>
      </c>
      <c r="F328" s="164"/>
      <c r="G328" s="164">
        <v>1254.52</v>
      </c>
      <c r="H328" s="164"/>
      <c r="I328" s="165"/>
      <c r="J328" s="244">
        <f t="shared" si="5"/>
        <v>1254.52</v>
      </c>
      <c r="K328" s="244">
        <v>909.09</v>
      </c>
    </row>
    <row r="329" spans="2:11" x14ac:dyDescent="0.25">
      <c r="B329" s="161" t="s">
        <v>818</v>
      </c>
      <c r="C329" s="174" t="s">
        <v>2233</v>
      </c>
      <c r="D329" s="177" t="s">
        <v>2186</v>
      </c>
      <c r="E329" s="164">
        <v>7776.52</v>
      </c>
      <c r="F329" s="164"/>
      <c r="G329" s="164">
        <v>7776.52</v>
      </c>
      <c r="H329" s="164"/>
      <c r="I329" s="165"/>
      <c r="J329" s="244">
        <f t="shared" si="5"/>
        <v>7776.52</v>
      </c>
      <c r="K329" s="244">
        <v>7776.52</v>
      </c>
    </row>
    <row r="330" spans="2:11" x14ac:dyDescent="0.25">
      <c r="B330" s="161" t="s">
        <v>818</v>
      </c>
      <c r="C330" s="174" t="s">
        <v>2234</v>
      </c>
      <c r="D330" s="177" t="s">
        <v>2190</v>
      </c>
      <c r="E330" s="164">
        <v>825.27</v>
      </c>
      <c r="F330" s="164"/>
      <c r="G330" s="164">
        <v>825.27</v>
      </c>
      <c r="H330" s="164"/>
      <c r="I330" s="165"/>
      <c r="J330" s="244">
        <f t="shared" si="5"/>
        <v>825.27</v>
      </c>
      <c r="K330" s="244">
        <v>1204.6400000000001</v>
      </c>
    </row>
    <row r="331" spans="2:11" x14ac:dyDescent="0.25">
      <c r="B331" s="161" t="s">
        <v>818</v>
      </c>
      <c r="C331" s="162" t="s">
        <v>2235</v>
      </c>
      <c r="D331" s="176" t="s">
        <v>2192</v>
      </c>
      <c r="E331" s="164"/>
      <c r="F331" s="164"/>
      <c r="G331" s="164">
        <v>0</v>
      </c>
      <c r="H331" s="164"/>
      <c r="I331" s="165"/>
      <c r="J331" s="244">
        <f t="shared" si="5"/>
        <v>0</v>
      </c>
      <c r="K331" s="244" t="s">
        <v>3371</v>
      </c>
    </row>
    <row r="332" spans="2:11" x14ac:dyDescent="0.25">
      <c r="B332" s="161" t="s">
        <v>818</v>
      </c>
      <c r="C332" s="162" t="s">
        <v>2236</v>
      </c>
      <c r="D332" s="176" t="s">
        <v>2194</v>
      </c>
      <c r="E332" s="164"/>
      <c r="F332" s="164"/>
      <c r="G332" s="164">
        <v>0</v>
      </c>
      <c r="H332" s="164"/>
      <c r="I332" s="165"/>
      <c r="J332" s="244">
        <f t="shared" si="5"/>
        <v>0</v>
      </c>
      <c r="K332" s="244" t="s">
        <v>3371</v>
      </c>
    </row>
    <row r="333" spans="2:11" x14ac:dyDescent="0.25">
      <c r="B333" s="161" t="s">
        <v>818</v>
      </c>
      <c r="C333" s="162" t="s">
        <v>2237</v>
      </c>
      <c r="D333" s="176" t="s">
        <v>2196</v>
      </c>
      <c r="E333" s="164">
        <v>62751.15</v>
      </c>
      <c r="F333" s="164"/>
      <c r="G333" s="164">
        <v>62751.15</v>
      </c>
      <c r="H333" s="164"/>
      <c r="I333" s="165"/>
      <c r="J333" s="244">
        <f t="shared" si="5"/>
        <v>62751.15</v>
      </c>
      <c r="K333" s="244">
        <v>60554.16</v>
      </c>
    </row>
    <row r="334" spans="2:11" x14ac:dyDescent="0.25">
      <c r="B334" s="161" t="s">
        <v>818</v>
      </c>
      <c r="C334" s="162" t="s">
        <v>2238</v>
      </c>
      <c r="D334" s="176" t="s">
        <v>2239</v>
      </c>
      <c r="E334" s="164"/>
      <c r="F334" s="164"/>
      <c r="G334" s="164">
        <v>0</v>
      </c>
      <c r="H334" s="164"/>
      <c r="I334" s="165"/>
      <c r="J334" s="244">
        <f t="shared" si="5"/>
        <v>0</v>
      </c>
      <c r="K334" s="244">
        <v>0</v>
      </c>
    </row>
    <row r="335" spans="2:11" ht="30" x14ac:dyDescent="0.25">
      <c r="B335" s="161" t="s">
        <v>818</v>
      </c>
      <c r="C335" s="162" t="s">
        <v>2240</v>
      </c>
      <c r="D335" s="176" t="s">
        <v>2241</v>
      </c>
      <c r="E335" s="164"/>
      <c r="F335" s="164"/>
      <c r="G335" s="164">
        <v>0</v>
      </c>
      <c r="H335" s="164"/>
      <c r="I335" s="165"/>
      <c r="J335" s="244">
        <f t="shared" si="5"/>
        <v>0</v>
      </c>
      <c r="K335" s="244"/>
    </row>
    <row r="336" spans="2:11" x14ac:dyDescent="0.25">
      <c r="B336" s="161" t="s">
        <v>818</v>
      </c>
      <c r="C336" s="162" t="s">
        <v>2242</v>
      </c>
      <c r="D336" s="176" t="s">
        <v>2204</v>
      </c>
      <c r="E336" s="164">
        <v>4619.87</v>
      </c>
      <c r="F336" s="164"/>
      <c r="G336" s="164">
        <v>4619.87</v>
      </c>
      <c r="H336" s="164"/>
      <c r="I336" s="165"/>
      <c r="J336" s="244">
        <f t="shared" si="5"/>
        <v>4619.87</v>
      </c>
      <c r="K336" s="244">
        <v>0</v>
      </c>
    </row>
    <row r="337" spans="2:11" x14ac:dyDescent="0.25">
      <c r="B337" s="161" t="s">
        <v>823</v>
      </c>
      <c r="C337" s="162" t="s">
        <v>2243</v>
      </c>
      <c r="D337" s="176" t="s">
        <v>2244</v>
      </c>
      <c r="E337" s="164">
        <v>17869569.300000001</v>
      </c>
      <c r="F337" s="164"/>
      <c r="G337" s="164">
        <v>17869569.300000001</v>
      </c>
      <c r="H337" s="164"/>
      <c r="I337" s="165"/>
      <c r="J337" s="244">
        <f t="shared" si="5"/>
        <v>17869569.300000001</v>
      </c>
      <c r="K337" s="244">
        <v>18326848.690000001</v>
      </c>
    </row>
    <row r="338" spans="2:11" x14ac:dyDescent="0.25">
      <c r="B338" s="161" t="s">
        <v>823</v>
      </c>
      <c r="C338" s="174" t="s">
        <v>2245</v>
      </c>
      <c r="D338" s="177" t="s">
        <v>2186</v>
      </c>
      <c r="E338" s="164">
        <v>2870573.53</v>
      </c>
      <c r="F338" s="164"/>
      <c r="G338" s="164">
        <v>2870573.53</v>
      </c>
      <c r="H338" s="164"/>
      <c r="I338" s="165"/>
      <c r="J338" s="244">
        <f t="shared" si="5"/>
        <v>2870573.53</v>
      </c>
      <c r="K338" s="244">
        <v>2870573.53</v>
      </c>
    </row>
    <row r="339" spans="2:11" x14ac:dyDescent="0.25">
      <c r="B339" s="161" t="s">
        <v>823</v>
      </c>
      <c r="C339" s="174" t="s">
        <v>2246</v>
      </c>
      <c r="D339" s="177" t="s">
        <v>2247</v>
      </c>
      <c r="E339" s="164">
        <v>1533176.06</v>
      </c>
      <c r="F339" s="164"/>
      <c r="G339" s="164">
        <v>1533176.06</v>
      </c>
      <c r="H339" s="164"/>
      <c r="I339" s="165"/>
      <c r="J339" s="244">
        <f t="shared" si="5"/>
        <v>1533176.06</v>
      </c>
      <c r="K339" s="244">
        <v>1105857.1299999999</v>
      </c>
    </row>
    <row r="340" spans="2:11" x14ac:dyDescent="0.25">
      <c r="B340" s="161" t="s">
        <v>823</v>
      </c>
      <c r="C340" s="162" t="s">
        <v>2248</v>
      </c>
      <c r="D340" s="176" t="s">
        <v>2249</v>
      </c>
      <c r="E340" s="164">
        <v>3475662.51</v>
      </c>
      <c r="F340" s="164"/>
      <c r="G340" s="164">
        <v>3475662.51</v>
      </c>
      <c r="H340" s="164"/>
      <c r="I340" s="165"/>
      <c r="J340" s="244">
        <f t="shared" si="5"/>
        <v>3475662.51</v>
      </c>
      <c r="K340" s="244">
        <v>3608807.87</v>
      </c>
    </row>
    <row r="341" spans="2:11" x14ac:dyDescent="0.25">
      <c r="B341" s="161" t="s">
        <v>823</v>
      </c>
      <c r="C341" s="162" t="s">
        <v>2250</v>
      </c>
      <c r="D341" s="176" t="s">
        <v>2251</v>
      </c>
      <c r="E341" s="164"/>
      <c r="F341" s="164"/>
      <c r="G341" s="164">
        <v>0</v>
      </c>
      <c r="H341" s="164"/>
      <c r="I341" s="165"/>
      <c r="J341" s="244">
        <f t="shared" si="5"/>
        <v>0</v>
      </c>
      <c r="K341" s="244" t="s">
        <v>3371</v>
      </c>
    </row>
    <row r="342" spans="2:11" x14ac:dyDescent="0.25">
      <c r="B342" s="161" t="s">
        <v>823</v>
      </c>
      <c r="C342" s="162" t="s">
        <v>2252</v>
      </c>
      <c r="D342" s="176" t="s">
        <v>2196</v>
      </c>
      <c r="E342" s="164">
        <v>7899333.6399999997</v>
      </c>
      <c r="F342" s="164"/>
      <c r="G342" s="164">
        <v>7899333.6399999997</v>
      </c>
      <c r="H342" s="164"/>
      <c r="I342" s="165"/>
      <c r="J342" s="244">
        <f t="shared" si="5"/>
        <v>7899333.6399999997</v>
      </c>
      <c r="K342" s="244">
        <v>8052861.5300000003</v>
      </c>
    </row>
    <row r="343" spans="2:11" x14ac:dyDescent="0.25">
      <c r="B343" s="161" t="s">
        <v>823</v>
      </c>
      <c r="C343" s="162" t="s">
        <v>2253</v>
      </c>
      <c r="D343" s="176" t="s">
        <v>2254</v>
      </c>
      <c r="E343" s="164"/>
      <c r="F343" s="164"/>
      <c r="G343" s="164">
        <v>0</v>
      </c>
      <c r="H343" s="164"/>
      <c r="I343" s="165"/>
      <c r="J343" s="244">
        <f t="shared" si="5"/>
        <v>0</v>
      </c>
      <c r="K343" s="244" t="s">
        <v>3371</v>
      </c>
    </row>
    <row r="344" spans="2:11" ht="30" x14ac:dyDescent="0.25">
      <c r="B344" s="161" t="s">
        <v>823</v>
      </c>
      <c r="C344" s="162" t="s">
        <v>2255</v>
      </c>
      <c r="D344" s="176" t="s">
        <v>2256</v>
      </c>
      <c r="E344" s="164">
        <v>1287.3399999999999</v>
      </c>
      <c r="F344" s="164"/>
      <c r="G344" s="164">
        <v>1287.3399999999999</v>
      </c>
      <c r="H344" s="164"/>
      <c r="I344" s="165"/>
      <c r="J344" s="244">
        <f t="shared" si="5"/>
        <v>1287.3399999999999</v>
      </c>
      <c r="K344" s="244">
        <v>367.85</v>
      </c>
    </row>
    <row r="345" spans="2:11" x14ac:dyDescent="0.25">
      <c r="B345" s="161" t="s">
        <v>823</v>
      </c>
      <c r="C345" s="162" t="s">
        <v>2257</v>
      </c>
      <c r="D345" s="176" t="s">
        <v>2258</v>
      </c>
      <c r="E345" s="164">
        <v>1135154.6399999999</v>
      </c>
      <c r="F345" s="164"/>
      <c r="G345" s="164">
        <v>1135154.6399999999</v>
      </c>
      <c r="H345" s="164"/>
      <c r="I345" s="165"/>
      <c r="J345" s="244">
        <f t="shared" si="5"/>
        <v>1135154.6399999999</v>
      </c>
      <c r="K345" s="244">
        <v>1089781.53</v>
      </c>
    </row>
    <row r="346" spans="2:11" x14ac:dyDescent="0.25">
      <c r="B346" s="161"/>
      <c r="C346" s="162"/>
      <c r="D346" s="176"/>
      <c r="E346" s="164"/>
      <c r="F346" s="164"/>
      <c r="G346" s="164">
        <v>0</v>
      </c>
      <c r="H346" s="164"/>
      <c r="I346" s="165"/>
      <c r="J346" s="244">
        <f t="shared" si="5"/>
        <v>0</v>
      </c>
      <c r="K346" s="244"/>
    </row>
    <row r="347" spans="2:11" x14ac:dyDescent="0.25">
      <c r="B347" s="161" t="s">
        <v>825</v>
      </c>
      <c r="C347" s="174" t="s">
        <v>2259</v>
      </c>
      <c r="D347" s="177" t="s">
        <v>2260</v>
      </c>
      <c r="E347" s="164">
        <v>2295726.98</v>
      </c>
      <c r="F347" s="164"/>
      <c r="G347" s="164">
        <v>2295726.98</v>
      </c>
      <c r="H347" s="164"/>
      <c r="I347" s="165"/>
      <c r="J347" s="244">
        <f t="shared" si="5"/>
        <v>2295726.98</v>
      </c>
      <c r="K347" s="244">
        <v>2206556.5699999998</v>
      </c>
    </row>
    <row r="348" spans="2:11" x14ac:dyDescent="0.25">
      <c r="B348" s="161" t="s">
        <v>825</v>
      </c>
      <c r="C348" s="174" t="s">
        <v>2261</v>
      </c>
      <c r="D348" s="177" t="s">
        <v>2186</v>
      </c>
      <c r="E348" s="164">
        <v>396757.44</v>
      </c>
      <c r="F348" s="164"/>
      <c r="G348" s="164">
        <v>396757.44</v>
      </c>
      <c r="H348" s="164"/>
      <c r="I348" s="165"/>
      <c r="J348" s="244">
        <f t="shared" si="5"/>
        <v>396757.44</v>
      </c>
      <c r="K348" s="244">
        <v>396757.44</v>
      </c>
    </row>
    <row r="349" spans="2:11" x14ac:dyDescent="0.25">
      <c r="B349" s="161" t="s">
        <v>825</v>
      </c>
      <c r="C349" s="174" t="s">
        <v>2262</v>
      </c>
      <c r="D349" s="177" t="s">
        <v>2247</v>
      </c>
      <c r="E349" s="164">
        <v>106149</v>
      </c>
      <c r="F349" s="164"/>
      <c r="G349" s="164">
        <v>106149</v>
      </c>
      <c r="H349" s="164"/>
      <c r="I349" s="165"/>
      <c r="J349" s="244">
        <f t="shared" si="5"/>
        <v>106149</v>
      </c>
      <c r="K349" s="244">
        <v>97881.68</v>
      </c>
    </row>
    <row r="350" spans="2:11" x14ac:dyDescent="0.25">
      <c r="B350" s="161" t="s">
        <v>825</v>
      </c>
      <c r="C350" s="162" t="s">
        <v>2263</v>
      </c>
      <c r="D350" s="176" t="s">
        <v>2249</v>
      </c>
      <c r="E350" s="164">
        <v>142913.12</v>
      </c>
      <c r="F350" s="164"/>
      <c r="G350" s="164">
        <v>142913.12</v>
      </c>
      <c r="H350" s="164"/>
      <c r="I350" s="165"/>
      <c r="J350" s="244">
        <f t="shared" si="5"/>
        <v>142913.12</v>
      </c>
      <c r="K350" s="244">
        <v>139632.22</v>
      </c>
    </row>
    <row r="351" spans="2:11" x14ac:dyDescent="0.25">
      <c r="B351" s="161" t="s">
        <v>825</v>
      </c>
      <c r="C351" s="162" t="s">
        <v>2264</v>
      </c>
      <c r="D351" s="176" t="s">
        <v>2251</v>
      </c>
      <c r="E351" s="164"/>
      <c r="F351" s="164"/>
      <c r="G351" s="164">
        <v>0</v>
      </c>
      <c r="H351" s="164"/>
      <c r="I351" s="165"/>
      <c r="J351" s="244">
        <f t="shared" si="5"/>
        <v>0</v>
      </c>
      <c r="K351" s="244"/>
    </row>
    <row r="352" spans="2:11" x14ac:dyDescent="0.25">
      <c r="B352" s="161" t="s">
        <v>825</v>
      </c>
      <c r="C352" s="162" t="s">
        <v>2265</v>
      </c>
      <c r="D352" s="176" t="s">
        <v>2198</v>
      </c>
      <c r="E352" s="164"/>
      <c r="F352" s="164"/>
      <c r="G352" s="164">
        <v>0</v>
      </c>
      <c r="H352" s="164"/>
      <c r="I352" s="165"/>
      <c r="J352" s="244">
        <f t="shared" si="5"/>
        <v>0</v>
      </c>
      <c r="K352" s="244" t="s">
        <v>3371</v>
      </c>
    </row>
    <row r="353" spans="2:11" x14ac:dyDescent="0.25">
      <c r="B353" s="161" t="s">
        <v>825</v>
      </c>
      <c r="C353" s="162" t="s">
        <v>2266</v>
      </c>
      <c r="D353" s="176" t="s">
        <v>2196</v>
      </c>
      <c r="E353" s="164">
        <v>870433.06</v>
      </c>
      <c r="F353" s="164"/>
      <c r="G353" s="164">
        <v>870433.06</v>
      </c>
      <c r="H353" s="164"/>
      <c r="I353" s="165"/>
      <c r="J353" s="244">
        <f t="shared" si="5"/>
        <v>870433.06</v>
      </c>
      <c r="K353" s="244">
        <v>918710.83</v>
      </c>
    </row>
    <row r="354" spans="2:11" x14ac:dyDescent="0.25">
      <c r="B354" s="161" t="s">
        <v>825</v>
      </c>
      <c r="C354" s="162" t="s">
        <v>2267</v>
      </c>
      <c r="D354" s="176" t="s">
        <v>2254</v>
      </c>
      <c r="E354" s="164"/>
      <c r="F354" s="164"/>
      <c r="G354" s="164">
        <v>0</v>
      </c>
      <c r="H354" s="164"/>
      <c r="I354" s="165"/>
      <c r="J354" s="244">
        <f t="shared" si="5"/>
        <v>0</v>
      </c>
      <c r="K354" s="244"/>
    </row>
    <row r="355" spans="2:11" ht="30" x14ac:dyDescent="0.25">
      <c r="B355" s="161" t="s">
        <v>825</v>
      </c>
      <c r="C355" s="162" t="s">
        <v>2268</v>
      </c>
      <c r="D355" s="176" t="s">
        <v>2256</v>
      </c>
      <c r="E355" s="164"/>
      <c r="F355" s="164"/>
      <c r="G355" s="164">
        <v>0</v>
      </c>
      <c r="H355" s="164"/>
      <c r="I355" s="165"/>
      <c r="J355" s="244">
        <f t="shared" si="5"/>
        <v>0</v>
      </c>
      <c r="K355" s="244"/>
    </row>
    <row r="356" spans="2:11" x14ac:dyDescent="0.25">
      <c r="B356" s="161" t="s">
        <v>825</v>
      </c>
      <c r="C356" s="174" t="s">
        <v>2269</v>
      </c>
      <c r="D356" s="177" t="s">
        <v>2258</v>
      </c>
      <c r="E356" s="164">
        <v>182001.83</v>
      </c>
      <c r="F356" s="164"/>
      <c r="G356" s="164">
        <v>182001.83</v>
      </c>
      <c r="H356" s="164"/>
      <c r="I356" s="165"/>
      <c r="J356" s="244">
        <f t="shared" si="5"/>
        <v>182001.83</v>
      </c>
      <c r="K356" s="244">
        <v>192337.72</v>
      </c>
    </row>
    <row r="357" spans="2:11" x14ac:dyDescent="0.25">
      <c r="B357" s="161" t="s">
        <v>831</v>
      </c>
      <c r="C357" s="162" t="s">
        <v>2270</v>
      </c>
      <c r="D357" s="176" t="s">
        <v>2271</v>
      </c>
      <c r="E357" s="164">
        <v>131197.43</v>
      </c>
      <c r="F357" s="164"/>
      <c r="G357" s="164">
        <v>131197.43</v>
      </c>
      <c r="H357" s="164"/>
      <c r="I357" s="165"/>
      <c r="J357" s="244">
        <f t="shared" si="5"/>
        <v>131197.43</v>
      </c>
      <c r="K357" s="244">
        <v>131123.35999999999</v>
      </c>
    </row>
    <row r="358" spans="2:11" ht="30" x14ac:dyDescent="0.25">
      <c r="B358" s="161" t="s">
        <v>831</v>
      </c>
      <c r="C358" s="162" t="s">
        <v>2272</v>
      </c>
      <c r="D358" s="176" t="s">
        <v>2273</v>
      </c>
      <c r="E358" s="164">
        <v>68807.92</v>
      </c>
      <c r="F358" s="164"/>
      <c r="G358" s="164">
        <v>68807.92</v>
      </c>
      <c r="H358" s="164"/>
      <c r="I358" s="165"/>
      <c r="J358" s="244">
        <f t="shared" si="5"/>
        <v>68807.92</v>
      </c>
      <c r="K358" s="244">
        <v>90025.56</v>
      </c>
    </row>
    <row r="359" spans="2:11" x14ac:dyDescent="0.25">
      <c r="B359" s="161" t="s">
        <v>831</v>
      </c>
      <c r="C359" s="162" t="s">
        <v>2274</v>
      </c>
      <c r="D359" s="176" t="s">
        <v>2186</v>
      </c>
      <c r="E359" s="164"/>
      <c r="F359" s="164"/>
      <c r="G359" s="164">
        <v>0</v>
      </c>
      <c r="H359" s="164"/>
      <c r="I359" s="165"/>
      <c r="J359" s="244">
        <f t="shared" si="5"/>
        <v>0</v>
      </c>
      <c r="K359" s="244" t="s">
        <v>3371</v>
      </c>
    </row>
    <row r="360" spans="2:11" x14ac:dyDescent="0.25">
      <c r="B360" s="161" t="s">
        <v>831</v>
      </c>
      <c r="C360" s="162" t="s">
        <v>2275</v>
      </c>
      <c r="D360" s="176" t="s">
        <v>2190</v>
      </c>
      <c r="E360" s="164">
        <v>83065.350000000006</v>
      </c>
      <c r="F360" s="164"/>
      <c r="G360" s="164">
        <v>83065.350000000006</v>
      </c>
      <c r="H360" s="164"/>
      <c r="I360" s="165"/>
      <c r="J360" s="244">
        <f t="shared" si="5"/>
        <v>83065.350000000006</v>
      </c>
      <c r="K360" s="244">
        <v>61847.71</v>
      </c>
    </row>
    <row r="361" spans="2:11" x14ac:dyDescent="0.25">
      <c r="B361" s="161" t="s">
        <v>831</v>
      </c>
      <c r="C361" s="162" t="s">
        <v>2276</v>
      </c>
      <c r="D361" s="176" t="s">
        <v>2277</v>
      </c>
      <c r="E361" s="164"/>
      <c r="F361" s="164"/>
      <c r="G361" s="164">
        <v>0</v>
      </c>
      <c r="H361" s="164"/>
      <c r="I361" s="165"/>
      <c r="J361" s="244">
        <f t="shared" si="5"/>
        <v>0</v>
      </c>
      <c r="K361" s="244" t="s">
        <v>3371</v>
      </c>
    </row>
    <row r="362" spans="2:11" x14ac:dyDescent="0.25">
      <c r="B362" s="161" t="s">
        <v>831</v>
      </c>
      <c r="C362" s="162" t="s">
        <v>2278</v>
      </c>
      <c r="D362" s="176" t="s">
        <v>2194</v>
      </c>
      <c r="E362" s="164"/>
      <c r="F362" s="164"/>
      <c r="G362" s="164">
        <v>0</v>
      </c>
      <c r="H362" s="164"/>
      <c r="I362" s="165"/>
      <c r="J362" s="244">
        <f t="shared" si="5"/>
        <v>0</v>
      </c>
      <c r="K362" s="244" t="s">
        <v>3371</v>
      </c>
    </row>
    <row r="363" spans="2:11" x14ac:dyDescent="0.25">
      <c r="B363" s="161" t="s">
        <v>831</v>
      </c>
      <c r="C363" s="162" t="s">
        <v>2279</v>
      </c>
      <c r="D363" s="176" t="s">
        <v>2280</v>
      </c>
      <c r="E363" s="164">
        <v>95523.11</v>
      </c>
      <c r="F363" s="164"/>
      <c r="G363" s="164">
        <v>95523.11</v>
      </c>
      <c r="H363" s="164"/>
      <c r="I363" s="165"/>
      <c r="J363" s="244">
        <f t="shared" si="5"/>
        <v>95523.11</v>
      </c>
      <c r="K363" s="244">
        <v>94585.46</v>
      </c>
    </row>
    <row r="364" spans="2:11" x14ac:dyDescent="0.25">
      <c r="B364" s="161" t="s">
        <v>831</v>
      </c>
      <c r="C364" s="162" t="s">
        <v>2281</v>
      </c>
      <c r="D364" s="176" t="s">
        <v>2239</v>
      </c>
      <c r="E364" s="164"/>
      <c r="F364" s="164"/>
      <c r="G364" s="164">
        <v>0</v>
      </c>
      <c r="H364" s="164"/>
      <c r="I364" s="165"/>
      <c r="J364" s="244">
        <f t="shared" si="5"/>
        <v>0</v>
      </c>
      <c r="K364" s="244" t="s">
        <v>3371</v>
      </c>
    </row>
    <row r="365" spans="2:11" ht="30" x14ac:dyDescent="0.25">
      <c r="B365" s="161" t="s">
        <v>831</v>
      </c>
      <c r="C365" s="162" t="s">
        <v>2282</v>
      </c>
      <c r="D365" s="176" t="s">
        <v>2283</v>
      </c>
      <c r="E365" s="164">
        <v>74.8</v>
      </c>
      <c r="F365" s="164"/>
      <c r="G365" s="164">
        <v>74.8</v>
      </c>
      <c r="H365" s="164"/>
      <c r="I365" s="165"/>
      <c r="J365" s="244">
        <f t="shared" si="5"/>
        <v>74.8</v>
      </c>
      <c r="K365" s="244">
        <v>358</v>
      </c>
    </row>
    <row r="366" spans="2:11" x14ac:dyDescent="0.25">
      <c r="B366" s="161" t="s">
        <v>831</v>
      </c>
      <c r="C366" s="162" t="s">
        <v>2284</v>
      </c>
      <c r="D366" s="176" t="s">
        <v>2204</v>
      </c>
      <c r="E366" s="164">
        <v>5461.7</v>
      </c>
      <c r="F366" s="164"/>
      <c r="G366" s="164">
        <v>5461.7</v>
      </c>
      <c r="H366" s="164"/>
      <c r="I366" s="165"/>
      <c r="J366" s="244">
        <f t="shared" si="5"/>
        <v>5461.7</v>
      </c>
      <c r="K366" s="244">
        <v>7000</v>
      </c>
    </row>
    <row r="367" spans="2:11" x14ac:dyDescent="0.25">
      <c r="B367" s="161" t="s">
        <v>833</v>
      </c>
      <c r="C367" s="162" t="s">
        <v>2285</v>
      </c>
      <c r="D367" s="176" t="s">
        <v>2271</v>
      </c>
      <c r="E367" s="164"/>
      <c r="F367" s="164"/>
      <c r="G367" s="164">
        <v>0</v>
      </c>
      <c r="H367" s="164"/>
      <c r="I367" s="165"/>
      <c r="J367" s="244">
        <f t="shared" si="5"/>
        <v>0</v>
      </c>
      <c r="K367" s="244" t="s">
        <v>3371</v>
      </c>
    </row>
    <row r="368" spans="2:11" x14ac:dyDescent="0.25">
      <c r="B368" s="161" t="s">
        <v>833</v>
      </c>
      <c r="C368" s="162" t="s">
        <v>2286</v>
      </c>
      <c r="D368" s="176" t="s">
        <v>2287</v>
      </c>
      <c r="E368" s="164"/>
      <c r="F368" s="164"/>
      <c r="G368" s="164">
        <v>0</v>
      </c>
      <c r="H368" s="164"/>
      <c r="I368" s="165"/>
      <c r="J368" s="244">
        <f t="shared" si="5"/>
        <v>0</v>
      </c>
      <c r="K368" s="244">
        <v>0</v>
      </c>
    </row>
    <row r="369" spans="2:11" x14ac:dyDescent="0.25">
      <c r="B369" s="161" t="s">
        <v>833</v>
      </c>
      <c r="C369" s="162" t="s">
        <v>2288</v>
      </c>
      <c r="D369" s="176" t="s">
        <v>2289</v>
      </c>
      <c r="E369" s="164"/>
      <c r="F369" s="164"/>
      <c r="G369" s="164">
        <v>0</v>
      </c>
      <c r="H369" s="164"/>
      <c r="I369" s="165"/>
      <c r="J369" s="244">
        <f t="shared" si="5"/>
        <v>0</v>
      </c>
      <c r="K369" s="244">
        <v>0</v>
      </c>
    </row>
    <row r="370" spans="2:11" x14ac:dyDescent="0.25">
      <c r="B370" s="161" t="s">
        <v>833</v>
      </c>
      <c r="C370" s="162" t="s">
        <v>2290</v>
      </c>
      <c r="D370" s="176" t="s">
        <v>2291</v>
      </c>
      <c r="E370" s="164"/>
      <c r="F370" s="164"/>
      <c r="G370" s="164">
        <v>0</v>
      </c>
      <c r="H370" s="164"/>
      <c r="I370" s="165"/>
      <c r="J370" s="244">
        <f t="shared" si="5"/>
        <v>0</v>
      </c>
      <c r="K370" s="244">
        <v>0</v>
      </c>
    </row>
    <row r="371" spans="2:11" x14ac:dyDescent="0.25">
      <c r="B371" s="161" t="s">
        <v>833</v>
      </c>
      <c r="C371" s="162" t="s">
        <v>2292</v>
      </c>
      <c r="D371" s="176" t="s">
        <v>2293</v>
      </c>
      <c r="E371" s="164"/>
      <c r="F371" s="164"/>
      <c r="G371" s="164">
        <v>0</v>
      </c>
      <c r="H371" s="164"/>
      <c r="I371" s="165"/>
      <c r="J371" s="244">
        <f t="shared" si="5"/>
        <v>0</v>
      </c>
      <c r="K371" s="244">
        <v>0</v>
      </c>
    </row>
    <row r="372" spans="2:11" x14ac:dyDescent="0.25">
      <c r="B372" s="161" t="s">
        <v>833</v>
      </c>
      <c r="C372" s="162" t="s">
        <v>2294</v>
      </c>
      <c r="D372" s="176" t="s">
        <v>2196</v>
      </c>
      <c r="E372" s="164"/>
      <c r="F372" s="164"/>
      <c r="G372" s="164">
        <v>0</v>
      </c>
      <c r="H372" s="164"/>
      <c r="I372" s="165"/>
      <c r="J372" s="244">
        <f t="shared" si="5"/>
        <v>0</v>
      </c>
      <c r="K372" s="244">
        <v>0</v>
      </c>
    </row>
    <row r="373" spans="2:11" x14ac:dyDescent="0.25">
      <c r="B373" s="161" t="s">
        <v>833</v>
      </c>
      <c r="C373" s="162" t="s">
        <v>2295</v>
      </c>
      <c r="D373" s="176" t="s">
        <v>2254</v>
      </c>
      <c r="E373" s="164"/>
      <c r="F373" s="164"/>
      <c r="G373" s="164">
        <v>0</v>
      </c>
      <c r="H373" s="164"/>
      <c r="I373" s="165"/>
      <c r="J373" s="244">
        <f t="shared" si="5"/>
        <v>0</v>
      </c>
      <c r="K373" s="244">
        <v>0</v>
      </c>
    </row>
    <row r="374" spans="2:11" ht="30" x14ac:dyDescent="0.25">
      <c r="B374" s="161" t="s">
        <v>833</v>
      </c>
      <c r="C374" s="162" t="s">
        <v>2296</v>
      </c>
      <c r="D374" s="176" t="s">
        <v>2297</v>
      </c>
      <c r="E374" s="164"/>
      <c r="F374" s="164"/>
      <c r="G374" s="164">
        <v>0</v>
      </c>
      <c r="H374" s="164"/>
      <c r="I374" s="165"/>
      <c r="J374" s="244">
        <f t="shared" si="5"/>
        <v>0</v>
      </c>
      <c r="K374" s="244">
        <v>0</v>
      </c>
    </row>
    <row r="375" spans="2:11" x14ac:dyDescent="0.25">
      <c r="B375" s="161" t="s">
        <v>833</v>
      </c>
      <c r="C375" s="162" t="s">
        <v>2298</v>
      </c>
      <c r="D375" s="176" t="s">
        <v>2258</v>
      </c>
      <c r="E375" s="164"/>
      <c r="F375" s="164"/>
      <c r="G375" s="164">
        <v>0</v>
      </c>
      <c r="H375" s="164"/>
      <c r="I375" s="165"/>
      <c r="J375" s="244">
        <f t="shared" si="5"/>
        <v>0</v>
      </c>
      <c r="K375" s="244">
        <v>0</v>
      </c>
    </row>
    <row r="376" spans="2:11" x14ac:dyDescent="0.25">
      <c r="B376" s="161" t="s">
        <v>838</v>
      </c>
      <c r="C376" s="162" t="s">
        <v>2299</v>
      </c>
      <c r="D376" s="176" t="s">
        <v>2271</v>
      </c>
      <c r="E376" s="164"/>
      <c r="F376" s="164"/>
      <c r="G376" s="164">
        <v>0</v>
      </c>
      <c r="H376" s="164"/>
      <c r="I376" s="165"/>
      <c r="J376" s="244">
        <f t="shared" si="5"/>
        <v>0</v>
      </c>
      <c r="K376" s="244">
        <v>0</v>
      </c>
    </row>
    <row r="377" spans="2:11" ht="30" x14ac:dyDescent="0.25">
      <c r="B377" s="161" t="s">
        <v>838</v>
      </c>
      <c r="C377" s="162" t="s">
        <v>2300</v>
      </c>
      <c r="D377" s="176" t="s">
        <v>2219</v>
      </c>
      <c r="E377" s="164"/>
      <c r="F377" s="164"/>
      <c r="G377" s="164">
        <v>0</v>
      </c>
      <c r="H377" s="164"/>
      <c r="I377" s="165"/>
      <c r="J377" s="244">
        <f t="shared" si="5"/>
        <v>0</v>
      </c>
      <c r="K377" s="244">
        <v>0</v>
      </c>
    </row>
    <row r="378" spans="2:11" x14ac:dyDescent="0.25">
      <c r="B378" s="161" t="s">
        <v>838</v>
      </c>
      <c r="C378" s="162" t="s">
        <v>2301</v>
      </c>
      <c r="D378" s="176" t="s">
        <v>2302</v>
      </c>
      <c r="E378" s="164"/>
      <c r="F378" s="164"/>
      <c r="G378" s="164">
        <v>0</v>
      </c>
      <c r="H378" s="164"/>
      <c r="I378" s="165"/>
      <c r="J378" s="244">
        <f t="shared" si="5"/>
        <v>0</v>
      </c>
      <c r="K378" s="244">
        <v>0</v>
      </c>
    </row>
    <row r="379" spans="2:11" x14ac:dyDescent="0.25">
      <c r="B379" s="161" t="s">
        <v>838</v>
      </c>
      <c r="C379" s="162" t="s">
        <v>2303</v>
      </c>
      <c r="D379" s="176" t="s">
        <v>2190</v>
      </c>
      <c r="E379" s="164"/>
      <c r="F379" s="164"/>
      <c r="G379" s="164">
        <v>0</v>
      </c>
      <c r="H379" s="164"/>
      <c r="I379" s="165"/>
      <c r="J379" s="244">
        <f t="shared" si="5"/>
        <v>0</v>
      </c>
      <c r="K379" s="244">
        <v>0</v>
      </c>
    </row>
    <row r="380" spans="2:11" x14ac:dyDescent="0.25">
      <c r="B380" s="161" t="s">
        <v>838</v>
      </c>
      <c r="C380" s="162" t="s">
        <v>2304</v>
      </c>
      <c r="D380" s="176" t="s">
        <v>2192</v>
      </c>
      <c r="E380" s="164"/>
      <c r="F380" s="164"/>
      <c r="G380" s="164">
        <v>0</v>
      </c>
      <c r="H380" s="164"/>
      <c r="I380" s="165"/>
      <c r="J380" s="244">
        <f t="shared" si="5"/>
        <v>0</v>
      </c>
      <c r="K380" s="244">
        <v>0</v>
      </c>
    </row>
    <row r="381" spans="2:11" x14ac:dyDescent="0.25">
      <c r="B381" s="161" t="s">
        <v>838</v>
      </c>
      <c r="C381" s="162" t="s">
        <v>2305</v>
      </c>
      <c r="D381" s="176" t="s">
        <v>2194</v>
      </c>
      <c r="E381" s="164"/>
      <c r="F381" s="164"/>
      <c r="G381" s="164">
        <v>0</v>
      </c>
      <c r="H381" s="164"/>
      <c r="I381" s="165"/>
      <c r="J381" s="244">
        <f t="shared" si="5"/>
        <v>0</v>
      </c>
      <c r="K381" s="244">
        <v>0</v>
      </c>
    </row>
    <row r="382" spans="2:11" x14ac:dyDescent="0.25">
      <c r="B382" s="161" t="s">
        <v>838</v>
      </c>
      <c r="C382" s="162" t="s">
        <v>2306</v>
      </c>
      <c r="D382" s="176" t="s">
        <v>2196</v>
      </c>
      <c r="E382" s="164"/>
      <c r="F382" s="164"/>
      <c r="G382" s="164">
        <v>0</v>
      </c>
      <c r="H382" s="164"/>
      <c r="I382" s="165"/>
      <c r="J382" s="244">
        <f t="shared" si="5"/>
        <v>0</v>
      </c>
      <c r="K382" s="244">
        <v>0</v>
      </c>
    </row>
    <row r="383" spans="2:11" x14ac:dyDescent="0.25">
      <c r="B383" s="161" t="s">
        <v>838</v>
      </c>
      <c r="C383" s="162" t="s">
        <v>2307</v>
      </c>
      <c r="D383" s="176" t="s">
        <v>2239</v>
      </c>
      <c r="E383" s="164"/>
      <c r="F383" s="164"/>
      <c r="G383" s="164">
        <v>0</v>
      </c>
      <c r="H383" s="164"/>
      <c r="I383" s="165"/>
      <c r="J383" s="244">
        <f t="shared" si="5"/>
        <v>0</v>
      </c>
      <c r="K383" s="244">
        <v>0</v>
      </c>
    </row>
    <row r="384" spans="2:11" ht="30" x14ac:dyDescent="0.25">
      <c r="B384" s="161" t="s">
        <v>838</v>
      </c>
      <c r="C384" s="162" t="s">
        <v>2308</v>
      </c>
      <c r="D384" s="176" t="s">
        <v>2309</v>
      </c>
      <c r="E384" s="164"/>
      <c r="F384" s="164"/>
      <c r="G384" s="164">
        <v>0</v>
      </c>
      <c r="H384" s="164"/>
      <c r="I384" s="165"/>
      <c r="J384" s="244">
        <f t="shared" si="5"/>
        <v>0</v>
      </c>
      <c r="K384" s="244">
        <v>0</v>
      </c>
    </row>
    <row r="385" spans="2:11" x14ac:dyDescent="0.25">
      <c r="B385" s="161" t="s">
        <v>838</v>
      </c>
      <c r="C385" s="162" t="s">
        <v>2310</v>
      </c>
      <c r="D385" s="176" t="s">
        <v>2204</v>
      </c>
      <c r="E385" s="164"/>
      <c r="F385" s="164"/>
      <c r="G385" s="164">
        <v>0</v>
      </c>
      <c r="H385" s="164"/>
      <c r="I385" s="165"/>
      <c r="J385" s="244">
        <f t="shared" si="5"/>
        <v>0</v>
      </c>
      <c r="K385" s="244">
        <v>0</v>
      </c>
    </row>
    <row r="386" spans="2:11" x14ac:dyDescent="0.25">
      <c r="B386" s="161" t="s">
        <v>853</v>
      </c>
      <c r="C386" s="174" t="s">
        <v>2311</v>
      </c>
      <c r="D386" s="177" t="s">
        <v>2271</v>
      </c>
      <c r="E386" s="164">
        <v>3062269.47</v>
      </c>
      <c r="F386" s="164"/>
      <c r="G386" s="164">
        <v>3062269.47</v>
      </c>
      <c r="H386" s="164"/>
      <c r="I386" s="165"/>
      <c r="J386" s="244">
        <f t="shared" si="5"/>
        <v>3062269.47</v>
      </c>
      <c r="K386" s="244">
        <v>3219441.97</v>
      </c>
    </row>
    <row r="387" spans="2:11" x14ac:dyDescent="0.25">
      <c r="B387" s="161" t="s">
        <v>853</v>
      </c>
      <c r="C387" s="174" t="s">
        <v>2312</v>
      </c>
      <c r="D387" s="177" t="s">
        <v>2186</v>
      </c>
      <c r="E387" s="164">
        <v>834348.59</v>
      </c>
      <c r="F387" s="164"/>
      <c r="G387" s="164">
        <v>834348.59</v>
      </c>
      <c r="H387" s="164"/>
      <c r="I387" s="165"/>
      <c r="J387" s="244">
        <f t="shared" si="5"/>
        <v>834348.59</v>
      </c>
      <c r="K387" s="244">
        <v>834348.59</v>
      </c>
    </row>
    <row r="388" spans="2:11" x14ac:dyDescent="0.25">
      <c r="B388" s="161" t="s">
        <v>853</v>
      </c>
      <c r="C388" s="174" t="s">
        <v>2313</v>
      </c>
      <c r="D388" s="177" t="s">
        <v>2247</v>
      </c>
      <c r="E388" s="164">
        <v>382690.34</v>
      </c>
      <c r="F388" s="164"/>
      <c r="G388" s="164">
        <v>382690.34</v>
      </c>
      <c r="H388" s="164"/>
      <c r="I388" s="165"/>
      <c r="J388" s="244">
        <f t="shared" si="5"/>
        <v>382690.34</v>
      </c>
      <c r="K388" s="244">
        <v>268944.11</v>
      </c>
    </row>
    <row r="389" spans="2:11" x14ac:dyDescent="0.25">
      <c r="B389" s="161" t="s">
        <v>853</v>
      </c>
      <c r="C389" s="162" t="s">
        <v>2314</v>
      </c>
      <c r="D389" s="176" t="s">
        <v>2291</v>
      </c>
      <c r="E389" s="164">
        <v>234690.42</v>
      </c>
      <c r="F389" s="164"/>
      <c r="G389" s="164">
        <v>234690.42</v>
      </c>
      <c r="H389" s="164"/>
      <c r="I389" s="165"/>
      <c r="J389" s="244">
        <f t="shared" si="5"/>
        <v>234690.42</v>
      </c>
      <c r="K389" s="244">
        <v>243571.3</v>
      </c>
    </row>
    <row r="390" spans="2:11" x14ac:dyDescent="0.25">
      <c r="B390" s="161" t="s">
        <v>853</v>
      </c>
      <c r="C390" s="162" t="s">
        <v>2315</v>
      </c>
      <c r="D390" s="176" t="s">
        <v>2293</v>
      </c>
      <c r="E390" s="164"/>
      <c r="F390" s="164"/>
      <c r="G390" s="164">
        <v>0</v>
      </c>
      <c r="H390" s="164"/>
      <c r="I390" s="165"/>
      <c r="J390" s="244">
        <f t="shared" si="5"/>
        <v>0</v>
      </c>
      <c r="K390" s="244" t="s">
        <v>3371</v>
      </c>
    </row>
    <row r="391" spans="2:11" x14ac:dyDescent="0.25">
      <c r="B391" s="161" t="s">
        <v>853</v>
      </c>
      <c r="C391" s="162" t="s">
        <v>2316</v>
      </c>
      <c r="D391" s="176" t="s">
        <v>2196</v>
      </c>
      <c r="E391" s="164">
        <v>1349643.37</v>
      </c>
      <c r="F391" s="164"/>
      <c r="G391" s="164">
        <v>1349643.37</v>
      </c>
      <c r="H391" s="164"/>
      <c r="I391" s="165"/>
      <c r="J391" s="244">
        <f t="shared" ref="J391:J454" si="6">G391</f>
        <v>1349643.37</v>
      </c>
      <c r="K391" s="244">
        <v>1408182.92</v>
      </c>
    </row>
    <row r="392" spans="2:11" x14ac:dyDescent="0.25">
      <c r="B392" s="161" t="s">
        <v>853</v>
      </c>
      <c r="C392" s="162" t="s">
        <v>2317</v>
      </c>
      <c r="D392" s="176" t="s">
        <v>2254</v>
      </c>
      <c r="E392" s="164"/>
      <c r="F392" s="164"/>
      <c r="G392" s="164">
        <v>0</v>
      </c>
      <c r="H392" s="164"/>
      <c r="I392" s="165"/>
      <c r="J392" s="244">
        <f t="shared" si="6"/>
        <v>0</v>
      </c>
      <c r="K392" s="244" t="s">
        <v>3371</v>
      </c>
    </row>
    <row r="393" spans="2:11" ht="30" x14ac:dyDescent="0.25">
      <c r="B393" s="161" t="s">
        <v>853</v>
      </c>
      <c r="C393" s="162" t="s">
        <v>2318</v>
      </c>
      <c r="D393" s="176" t="s">
        <v>2319</v>
      </c>
      <c r="E393" s="164">
        <v>1724.95</v>
      </c>
      <c r="F393" s="164"/>
      <c r="G393" s="164">
        <v>1724.95</v>
      </c>
      <c r="H393" s="164"/>
      <c r="I393" s="165"/>
      <c r="J393" s="244">
        <f t="shared" si="6"/>
        <v>1724.95</v>
      </c>
      <c r="K393" s="244">
        <v>929.1</v>
      </c>
    </row>
    <row r="394" spans="2:11" x14ac:dyDescent="0.25">
      <c r="B394" s="161" t="s">
        <v>853</v>
      </c>
      <c r="C394" s="174" t="s">
        <v>2320</v>
      </c>
      <c r="D394" s="177" t="s">
        <v>2204</v>
      </c>
      <c r="E394" s="164">
        <v>60602.62</v>
      </c>
      <c r="F394" s="164"/>
      <c r="G394" s="164">
        <v>60602.62</v>
      </c>
      <c r="H394" s="164"/>
      <c r="I394" s="165"/>
      <c r="J394" s="244">
        <f t="shared" si="6"/>
        <v>60602.62</v>
      </c>
      <c r="K394" s="244">
        <v>66235.539999999994</v>
      </c>
    </row>
    <row r="395" spans="2:11" x14ac:dyDescent="0.25">
      <c r="B395" s="161" t="s">
        <v>855</v>
      </c>
      <c r="C395" s="174" t="s">
        <v>2321</v>
      </c>
      <c r="D395" s="177" t="s">
        <v>2271</v>
      </c>
      <c r="E395" s="164">
        <v>860919.32</v>
      </c>
      <c r="F395" s="164"/>
      <c r="G395" s="164">
        <v>860919.32</v>
      </c>
      <c r="H395" s="164"/>
      <c r="I395" s="165"/>
      <c r="J395" s="244">
        <f t="shared" si="6"/>
        <v>860919.32</v>
      </c>
      <c r="K395" s="244">
        <v>867180.64</v>
      </c>
    </row>
    <row r="396" spans="2:11" x14ac:dyDescent="0.25">
      <c r="B396" s="161" t="s">
        <v>855</v>
      </c>
      <c r="C396" s="174" t="s">
        <v>2322</v>
      </c>
      <c r="D396" s="177" t="s">
        <v>2186</v>
      </c>
      <c r="E396" s="164">
        <v>103583.9</v>
      </c>
      <c r="F396" s="164"/>
      <c r="G396" s="164">
        <v>103583.9</v>
      </c>
      <c r="H396" s="164"/>
      <c r="I396" s="165"/>
      <c r="J396" s="244">
        <f t="shared" si="6"/>
        <v>103583.9</v>
      </c>
      <c r="K396" s="244">
        <v>103583.9</v>
      </c>
    </row>
    <row r="397" spans="2:11" x14ac:dyDescent="0.25">
      <c r="B397" s="161" t="s">
        <v>855</v>
      </c>
      <c r="C397" s="174" t="s">
        <v>2323</v>
      </c>
      <c r="D397" s="177" t="s">
        <v>2247</v>
      </c>
      <c r="E397" s="164">
        <v>23662.47</v>
      </c>
      <c r="F397" s="164"/>
      <c r="G397" s="164">
        <v>23662.47</v>
      </c>
      <c r="H397" s="164"/>
      <c r="I397" s="165"/>
      <c r="J397" s="244">
        <f t="shared" si="6"/>
        <v>23662.47</v>
      </c>
      <c r="K397" s="244">
        <v>22611.96</v>
      </c>
    </row>
    <row r="398" spans="2:11" x14ac:dyDescent="0.25">
      <c r="B398" s="161" t="s">
        <v>855</v>
      </c>
      <c r="C398" s="162" t="s">
        <v>2324</v>
      </c>
      <c r="D398" s="176" t="s">
        <v>2291</v>
      </c>
      <c r="E398" s="164">
        <v>4003.95</v>
      </c>
      <c r="F398" s="164"/>
      <c r="G398" s="164">
        <v>4003.95</v>
      </c>
      <c r="H398" s="164"/>
      <c r="I398" s="165"/>
      <c r="J398" s="244">
        <f t="shared" si="6"/>
        <v>4003.95</v>
      </c>
      <c r="K398" s="244">
        <v>5223.82</v>
      </c>
    </row>
    <row r="399" spans="2:11" x14ac:dyDescent="0.25">
      <c r="B399" s="161" t="s">
        <v>855</v>
      </c>
      <c r="C399" s="162" t="s">
        <v>2325</v>
      </c>
      <c r="D399" s="176" t="s">
        <v>2293</v>
      </c>
      <c r="E399" s="164"/>
      <c r="F399" s="164"/>
      <c r="G399" s="164">
        <v>0</v>
      </c>
      <c r="H399" s="164"/>
      <c r="I399" s="165"/>
      <c r="J399" s="244">
        <f t="shared" si="6"/>
        <v>0</v>
      </c>
      <c r="K399" s="244"/>
    </row>
    <row r="400" spans="2:11" x14ac:dyDescent="0.25">
      <c r="B400" s="161" t="s">
        <v>855</v>
      </c>
      <c r="C400" s="162" t="s">
        <v>2326</v>
      </c>
      <c r="D400" s="176" t="s">
        <v>2196</v>
      </c>
      <c r="E400" s="164">
        <v>304798.74</v>
      </c>
      <c r="F400" s="164"/>
      <c r="G400" s="164">
        <v>304798.74</v>
      </c>
      <c r="H400" s="164"/>
      <c r="I400" s="165"/>
      <c r="J400" s="244">
        <f t="shared" si="6"/>
        <v>304798.74</v>
      </c>
      <c r="K400" s="244">
        <v>263304.21999999997</v>
      </c>
    </row>
    <row r="401" spans="2:11" x14ac:dyDescent="0.25">
      <c r="B401" s="161" t="s">
        <v>855</v>
      </c>
      <c r="C401" s="162" t="s">
        <v>2327</v>
      </c>
      <c r="D401" s="176" t="s">
        <v>2254</v>
      </c>
      <c r="E401" s="164"/>
      <c r="F401" s="164"/>
      <c r="G401" s="164">
        <v>0</v>
      </c>
      <c r="H401" s="164"/>
      <c r="I401" s="165"/>
      <c r="J401" s="244">
        <f t="shared" si="6"/>
        <v>0</v>
      </c>
      <c r="K401" s="244"/>
    </row>
    <row r="402" spans="2:11" ht="30" x14ac:dyDescent="0.25">
      <c r="B402" s="161" t="s">
        <v>855</v>
      </c>
      <c r="C402" s="162" t="s">
        <v>2328</v>
      </c>
      <c r="D402" s="176" t="s">
        <v>2319</v>
      </c>
      <c r="E402" s="164"/>
      <c r="F402" s="164"/>
      <c r="G402" s="164">
        <v>0</v>
      </c>
      <c r="H402" s="164"/>
      <c r="I402" s="165"/>
      <c r="J402" s="244">
        <f t="shared" si="6"/>
        <v>0</v>
      </c>
      <c r="K402" s="244">
        <v>0</v>
      </c>
    </row>
    <row r="403" spans="2:11" x14ac:dyDescent="0.25">
      <c r="B403" s="173" t="s">
        <v>855</v>
      </c>
      <c r="C403" s="174" t="s">
        <v>2329</v>
      </c>
      <c r="D403" s="177" t="s">
        <v>2204</v>
      </c>
      <c r="E403" s="164">
        <v>6629.25</v>
      </c>
      <c r="F403" s="164"/>
      <c r="G403" s="164">
        <v>6629.25</v>
      </c>
      <c r="H403" s="164"/>
      <c r="I403" s="165"/>
      <c r="J403" s="244">
        <f t="shared" si="6"/>
        <v>6629.25</v>
      </c>
      <c r="K403" s="244">
        <v>5333.48</v>
      </c>
    </row>
    <row r="404" spans="2:11" x14ac:dyDescent="0.25">
      <c r="B404" s="161" t="s">
        <v>861</v>
      </c>
      <c r="C404" s="162" t="s">
        <v>2330</v>
      </c>
      <c r="D404" s="176" t="s">
        <v>2271</v>
      </c>
      <c r="E404" s="164">
        <v>307414.90999999997</v>
      </c>
      <c r="F404" s="164"/>
      <c r="G404" s="164">
        <v>307414.90999999997</v>
      </c>
      <c r="H404" s="164"/>
      <c r="I404" s="165"/>
      <c r="J404" s="244">
        <f t="shared" si="6"/>
        <v>307414.90999999997</v>
      </c>
      <c r="K404" s="244">
        <v>314017.46000000002</v>
      </c>
    </row>
    <row r="405" spans="2:11" ht="30" x14ac:dyDescent="0.25">
      <c r="B405" s="161" t="s">
        <v>861</v>
      </c>
      <c r="C405" s="162" t="s">
        <v>2331</v>
      </c>
      <c r="D405" s="176" t="s">
        <v>2273</v>
      </c>
      <c r="E405" s="164">
        <v>209445.52</v>
      </c>
      <c r="F405" s="164"/>
      <c r="G405" s="164">
        <v>209445.52</v>
      </c>
      <c r="H405" s="164"/>
      <c r="I405" s="165"/>
      <c r="J405" s="244">
        <f t="shared" si="6"/>
        <v>209445.52</v>
      </c>
      <c r="K405" s="244">
        <v>204733.25</v>
      </c>
    </row>
    <row r="406" spans="2:11" x14ac:dyDescent="0.25">
      <c r="B406" s="161" t="s">
        <v>861</v>
      </c>
      <c r="C406" s="162" t="s">
        <v>2332</v>
      </c>
      <c r="D406" s="176" t="s">
        <v>2287</v>
      </c>
      <c r="E406" s="164"/>
      <c r="F406" s="164"/>
      <c r="G406" s="164">
        <v>0</v>
      </c>
      <c r="H406" s="164"/>
      <c r="I406" s="165"/>
      <c r="J406" s="244">
        <f t="shared" si="6"/>
        <v>0</v>
      </c>
      <c r="K406" s="244" t="s">
        <v>3371</v>
      </c>
    </row>
    <row r="407" spans="2:11" x14ac:dyDescent="0.25">
      <c r="B407" s="161" t="s">
        <v>861</v>
      </c>
      <c r="C407" s="174" t="s">
        <v>2333</v>
      </c>
      <c r="D407" s="177" t="s">
        <v>2190</v>
      </c>
      <c r="E407" s="164">
        <v>124620.62</v>
      </c>
      <c r="F407" s="164"/>
      <c r="G407" s="164">
        <v>124620.62</v>
      </c>
      <c r="H407" s="164"/>
      <c r="I407" s="165"/>
      <c r="J407" s="244">
        <f t="shared" si="6"/>
        <v>124620.62</v>
      </c>
      <c r="K407" s="244">
        <v>129332.89</v>
      </c>
    </row>
    <row r="408" spans="2:11" x14ac:dyDescent="0.25">
      <c r="B408" s="161" t="s">
        <v>861</v>
      </c>
      <c r="C408" s="162" t="s">
        <v>2334</v>
      </c>
      <c r="D408" s="176" t="s">
        <v>2192</v>
      </c>
      <c r="E408" s="164"/>
      <c r="F408" s="164"/>
      <c r="G408" s="164">
        <v>0</v>
      </c>
      <c r="H408" s="164"/>
      <c r="I408" s="165"/>
      <c r="J408" s="244">
        <f t="shared" si="6"/>
        <v>0</v>
      </c>
      <c r="K408" s="244" t="s">
        <v>3371</v>
      </c>
    </row>
    <row r="409" spans="2:11" x14ac:dyDescent="0.25">
      <c r="B409" s="161" t="s">
        <v>861</v>
      </c>
      <c r="C409" s="162" t="s">
        <v>2335</v>
      </c>
      <c r="D409" s="176" t="s">
        <v>2194</v>
      </c>
      <c r="E409" s="164"/>
      <c r="F409" s="164"/>
      <c r="G409" s="164">
        <v>0</v>
      </c>
      <c r="H409" s="164"/>
      <c r="I409" s="165"/>
      <c r="J409" s="244">
        <f t="shared" si="6"/>
        <v>0</v>
      </c>
      <c r="K409" s="244" t="s">
        <v>3371</v>
      </c>
    </row>
    <row r="410" spans="2:11" x14ac:dyDescent="0.25">
      <c r="B410" s="161" t="s">
        <v>861</v>
      </c>
      <c r="C410" s="162" t="s">
        <v>2336</v>
      </c>
      <c r="D410" s="176" t="s">
        <v>2196</v>
      </c>
      <c r="E410" s="164">
        <v>220991.72</v>
      </c>
      <c r="F410" s="164"/>
      <c r="G410" s="164">
        <v>220991.72</v>
      </c>
      <c r="H410" s="164"/>
      <c r="I410" s="165"/>
      <c r="J410" s="244">
        <f t="shared" si="6"/>
        <v>220991.72</v>
      </c>
      <c r="K410" s="244">
        <v>212190.51</v>
      </c>
    </row>
    <row r="411" spans="2:11" x14ac:dyDescent="0.25">
      <c r="B411" s="161" t="s">
        <v>861</v>
      </c>
      <c r="C411" s="162" t="s">
        <v>2337</v>
      </c>
      <c r="D411" s="176" t="s">
        <v>2338</v>
      </c>
      <c r="E411" s="164"/>
      <c r="F411" s="164"/>
      <c r="G411" s="164">
        <v>0</v>
      </c>
      <c r="H411" s="164"/>
      <c r="I411" s="165"/>
      <c r="J411" s="244">
        <f t="shared" si="6"/>
        <v>0</v>
      </c>
      <c r="K411" s="244" t="s">
        <v>3371</v>
      </c>
    </row>
    <row r="412" spans="2:11" ht="30" x14ac:dyDescent="0.25">
      <c r="B412" s="161" t="s">
        <v>861</v>
      </c>
      <c r="C412" s="162" t="s">
        <v>2339</v>
      </c>
      <c r="D412" s="178" t="s">
        <v>2340</v>
      </c>
      <c r="E412" s="164"/>
      <c r="F412" s="164"/>
      <c r="G412" s="164">
        <v>0</v>
      </c>
      <c r="H412" s="164"/>
      <c r="I412" s="165"/>
      <c r="J412" s="244">
        <f t="shared" si="6"/>
        <v>0</v>
      </c>
      <c r="K412" s="244">
        <v>5341.4</v>
      </c>
    </row>
    <row r="413" spans="2:11" x14ac:dyDescent="0.25">
      <c r="B413" s="161" t="s">
        <v>861</v>
      </c>
      <c r="C413" s="162" t="s">
        <v>2341</v>
      </c>
      <c r="D413" s="176" t="s">
        <v>2204</v>
      </c>
      <c r="E413" s="164">
        <v>2407.25</v>
      </c>
      <c r="F413" s="164"/>
      <c r="G413" s="164">
        <v>2407.25</v>
      </c>
      <c r="H413" s="164"/>
      <c r="I413" s="165"/>
      <c r="J413" s="244">
        <f t="shared" si="6"/>
        <v>2407.25</v>
      </c>
      <c r="K413" s="244">
        <v>0</v>
      </c>
    </row>
    <row r="414" spans="2:11" x14ac:dyDescent="0.25">
      <c r="B414" s="161" t="s">
        <v>861</v>
      </c>
      <c r="C414" s="162" t="s">
        <v>2342</v>
      </c>
      <c r="D414" s="176" t="s">
        <v>2343</v>
      </c>
      <c r="E414" s="164"/>
      <c r="F414" s="164"/>
      <c r="G414" s="164">
        <v>0</v>
      </c>
      <c r="H414" s="164"/>
      <c r="I414" s="165"/>
      <c r="J414" s="244">
        <f t="shared" si="6"/>
        <v>0</v>
      </c>
      <c r="K414" s="244">
        <v>0</v>
      </c>
    </row>
    <row r="415" spans="2:11" x14ac:dyDescent="0.25">
      <c r="B415" s="161" t="s">
        <v>868</v>
      </c>
      <c r="C415" s="162" t="s">
        <v>2344</v>
      </c>
      <c r="D415" s="176" t="s">
        <v>2271</v>
      </c>
      <c r="E415" s="164">
        <v>3356301.7</v>
      </c>
      <c r="F415" s="164"/>
      <c r="G415" s="164">
        <v>3356301.7</v>
      </c>
      <c r="H415" s="164"/>
      <c r="I415" s="165"/>
      <c r="J415" s="244">
        <f t="shared" si="6"/>
        <v>3356301.7</v>
      </c>
      <c r="K415" s="244">
        <v>3423848.04</v>
      </c>
    </row>
    <row r="416" spans="2:11" x14ac:dyDescent="0.25">
      <c r="B416" s="161" t="s">
        <v>868</v>
      </c>
      <c r="C416" s="174" t="s">
        <v>2345</v>
      </c>
      <c r="D416" s="177" t="s">
        <v>2287</v>
      </c>
      <c r="E416" s="164">
        <v>93859.28</v>
      </c>
      <c r="F416" s="164"/>
      <c r="G416" s="164">
        <v>93859.28</v>
      </c>
      <c r="H416" s="164"/>
      <c r="I416" s="165"/>
      <c r="J416" s="244">
        <f t="shared" si="6"/>
        <v>93859.28</v>
      </c>
      <c r="K416" s="244">
        <v>93859.28</v>
      </c>
    </row>
    <row r="417" spans="2:12" x14ac:dyDescent="0.25">
      <c r="B417" s="161" t="s">
        <v>868</v>
      </c>
      <c r="C417" s="174" t="s">
        <v>2346</v>
      </c>
      <c r="D417" s="177" t="s">
        <v>2247</v>
      </c>
      <c r="E417" s="164">
        <v>364238.43</v>
      </c>
      <c r="F417" s="164"/>
      <c r="G417" s="164">
        <v>364238.43</v>
      </c>
      <c r="H417" s="164"/>
      <c r="I417" s="165"/>
      <c r="J417" s="244">
        <f t="shared" si="6"/>
        <v>364238.43</v>
      </c>
      <c r="K417" s="244">
        <v>246481.33</v>
      </c>
    </row>
    <row r="418" spans="2:12" x14ac:dyDescent="0.25">
      <c r="B418" s="161" t="s">
        <v>868</v>
      </c>
      <c r="C418" s="174" t="s">
        <v>2347</v>
      </c>
      <c r="D418" s="177" t="s">
        <v>2348</v>
      </c>
      <c r="E418" s="164">
        <v>288149.68</v>
      </c>
      <c r="F418" s="164"/>
      <c r="G418" s="164">
        <v>288149.68</v>
      </c>
      <c r="H418" s="164"/>
      <c r="I418" s="165"/>
      <c r="J418" s="244">
        <f t="shared" si="6"/>
        <v>288149.68</v>
      </c>
      <c r="K418" s="244">
        <v>309357.07</v>
      </c>
    </row>
    <row r="419" spans="2:12" x14ac:dyDescent="0.25">
      <c r="B419" s="161" t="s">
        <v>868</v>
      </c>
      <c r="C419" s="174" t="s">
        <v>2349</v>
      </c>
      <c r="D419" s="177" t="s">
        <v>2293</v>
      </c>
      <c r="E419" s="164"/>
      <c r="F419" s="164"/>
      <c r="G419" s="164">
        <v>0</v>
      </c>
      <c r="H419" s="164"/>
      <c r="I419" s="165"/>
      <c r="J419" s="244">
        <f t="shared" si="6"/>
        <v>0</v>
      </c>
      <c r="K419" s="244" t="s">
        <v>3371</v>
      </c>
    </row>
    <row r="420" spans="2:12" ht="21" customHeight="1" x14ac:dyDescent="0.25">
      <c r="B420" s="161"/>
      <c r="C420" s="162"/>
      <c r="D420" s="176"/>
      <c r="E420" s="164"/>
      <c r="F420" s="164"/>
      <c r="G420" s="164">
        <v>0</v>
      </c>
      <c r="H420" s="164"/>
      <c r="I420" s="165"/>
      <c r="J420" s="244">
        <f t="shared" si="6"/>
        <v>0</v>
      </c>
      <c r="K420" s="244"/>
    </row>
    <row r="421" spans="2:12" x14ac:dyDescent="0.25">
      <c r="B421" s="161" t="s">
        <v>868</v>
      </c>
      <c r="C421" s="174" t="s">
        <v>2350</v>
      </c>
      <c r="D421" s="177" t="s">
        <v>2351</v>
      </c>
      <c r="E421" s="164">
        <v>1181410.55</v>
      </c>
      <c r="F421" s="164"/>
      <c r="G421" s="164">
        <v>1181410.55</v>
      </c>
      <c r="H421" s="164"/>
      <c r="I421" s="165"/>
      <c r="J421" s="244">
        <f t="shared" si="6"/>
        <v>1181410.55</v>
      </c>
      <c r="K421" s="244">
        <v>1181325.28</v>
      </c>
    </row>
    <row r="422" spans="2:12" ht="18.75" customHeight="1" x14ac:dyDescent="0.25">
      <c r="B422" s="161"/>
      <c r="C422" s="162"/>
      <c r="D422" s="176"/>
      <c r="E422" s="164"/>
      <c r="F422" s="164"/>
      <c r="G422" s="164">
        <v>0</v>
      </c>
      <c r="H422" s="164"/>
      <c r="I422" s="165"/>
      <c r="J422" s="244">
        <f t="shared" si="6"/>
        <v>0</v>
      </c>
      <c r="K422" s="244"/>
    </row>
    <row r="423" spans="2:12" x14ac:dyDescent="0.25">
      <c r="B423" s="161" t="s">
        <v>868</v>
      </c>
      <c r="C423" s="174" t="s">
        <v>2352</v>
      </c>
      <c r="D423" s="177" t="s">
        <v>2353</v>
      </c>
      <c r="E423" s="164"/>
      <c r="F423" s="164"/>
      <c r="G423" s="164">
        <v>0</v>
      </c>
      <c r="H423" s="164"/>
      <c r="I423" s="165"/>
      <c r="J423" s="244">
        <f t="shared" si="6"/>
        <v>0</v>
      </c>
      <c r="K423" s="244">
        <v>0</v>
      </c>
    </row>
    <row r="424" spans="2:12" ht="30" x14ac:dyDescent="0.25">
      <c r="B424" s="161" t="s">
        <v>868</v>
      </c>
      <c r="C424" s="174" t="s">
        <v>2354</v>
      </c>
      <c r="D424" s="179" t="s">
        <v>2355</v>
      </c>
      <c r="E424" s="164">
        <v>340.4</v>
      </c>
      <c r="F424" s="164"/>
      <c r="G424" s="164">
        <v>340.4</v>
      </c>
      <c r="H424" s="164"/>
      <c r="I424" s="165"/>
      <c r="J424" s="244">
        <f t="shared" si="6"/>
        <v>340.4</v>
      </c>
      <c r="K424" s="244">
        <v>50.16</v>
      </c>
    </row>
    <row r="425" spans="2:12" x14ac:dyDescent="0.25">
      <c r="B425" s="161" t="s">
        <v>868</v>
      </c>
      <c r="C425" s="174" t="s">
        <v>2356</v>
      </c>
      <c r="D425" s="177" t="s">
        <v>2204</v>
      </c>
      <c r="E425" s="164">
        <v>30923.02</v>
      </c>
      <c r="F425" s="164"/>
      <c r="G425" s="164">
        <v>30923.02</v>
      </c>
      <c r="H425" s="164"/>
      <c r="I425" s="165"/>
      <c r="J425" s="244">
        <f t="shared" si="6"/>
        <v>30923.02</v>
      </c>
      <c r="K425" s="244">
        <v>31785.25</v>
      </c>
    </row>
    <row r="426" spans="2:12" x14ac:dyDescent="0.25">
      <c r="B426" s="161" t="s">
        <v>868</v>
      </c>
      <c r="C426" s="162" t="s">
        <v>2357</v>
      </c>
      <c r="D426" s="176" t="s">
        <v>2358</v>
      </c>
      <c r="E426" s="164"/>
      <c r="F426" s="164"/>
      <c r="G426" s="164">
        <v>0</v>
      </c>
      <c r="H426" s="164"/>
      <c r="I426" s="165"/>
      <c r="J426" s="244">
        <f t="shared" si="6"/>
        <v>0</v>
      </c>
      <c r="K426" s="244" t="s">
        <v>3371</v>
      </c>
    </row>
    <row r="427" spans="2:12" x14ac:dyDescent="0.25">
      <c r="B427" s="161" t="s">
        <v>875</v>
      </c>
      <c r="C427" s="174" t="s">
        <v>2359</v>
      </c>
      <c r="D427" s="177" t="s">
        <v>2360</v>
      </c>
      <c r="E427" s="164"/>
      <c r="F427" s="164"/>
      <c r="G427" s="164">
        <v>0</v>
      </c>
      <c r="H427" s="164"/>
      <c r="I427" s="165"/>
      <c r="J427" s="244">
        <f t="shared" si="6"/>
        <v>0</v>
      </c>
      <c r="K427" s="244"/>
    </row>
    <row r="428" spans="2:12" s="18" customFormat="1" x14ac:dyDescent="0.25">
      <c r="B428" s="161" t="s">
        <v>875</v>
      </c>
      <c r="C428" s="162" t="s">
        <v>2361</v>
      </c>
      <c r="D428" s="176" t="s">
        <v>2362</v>
      </c>
      <c r="E428" s="164">
        <v>453514</v>
      </c>
      <c r="F428" s="164"/>
      <c r="G428" s="164">
        <v>453514</v>
      </c>
      <c r="H428" s="164"/>
      <c r="I428" s="165"/>
      <c r="J428" s="244">
        <f t="shared" si="6"/>
        <v>453514</v>
      </c>
      <c r="K428" s="244">
        <v>5131</v>
      </c>
      <c r="L428" s="280" t="s">
        <v>3372</v>
      </c>
    </row>
    <row r="429" spans="2:12" x14ac:dyDescent="0.25">
      <c r="B429" s="161" t="s">
        <v>877</v>
      </c>
      <c r="C429" s="162" t="s">
        <v>2363</v>
      </c>
      <c r="D429" s="176" t="s">
        <v>2364</v>
      </c>
      <c r="E429" s="164"/>
      <c r="F429" s="164"/>
      <c r="G429" s="164">
        <v>0</v>
      </c>
      <c r="H429" s="164"/>
      <c r="I429" s="165"/>
      <c r="J429" s="244">
        <f t="shared" si="6"/>
        <v>0</v>
      </c>
      <c r="K429" s="244" t="s">
        <v>3371</v>
      </c>
    </row>
    <row r="430" spans="2:12" ht="30" x14ac:dyDescent="0.25">
      <c r="B430" s="161" t="s">
        <v>879</v>
      </c>
      <c r="C430" s="162" t="s">
        <v>2365</v>
      </c>
      <c r="D430" s="176" t="s">
        <v>2366</v>
      </c>
      <c r="E430" s="164">
        <v>278615.69</v>
      </c>
      <c r="F430" s="164"/>
      <c r="G430" s="164">
        <v>278615.69</v>
      </c>
      <c r="H430" s="164"/>
      <c r="I430" s="165"/>
      <c r="J430" s="244">
        <f t="shared" si="6"/>
        <v>278615.69</v>
      </c>
      <c r="K430" s="244">
        <v>284284.88</v>
      </c>
    </row>
    <row r="431" spans="2:12" ht="30" x14ac:dyDescent="0.25">
      <c r="B431" s="161" t="s">
        <v>879</v>
      </c>
      <c r="C431" s="162" t="s">
        <v>2367</v>
      </c>
      <c r="D431" s="176" t="s">
        <v>2368</v>
      </c>
      <c r="E431" s="164">
        <v>46045.3</v>
      </c>
      <c r="F431" s="164"/>
      <c r="G431" s="164">
        <v>46045.3</v>
      </c>
      <c r="H431" s="164"/>
      <c r="I431" s="165"/>
      <c r="J431" s="244">
        <f t="shared" si="6"/>
        <v>46045.3</v>
      </c>
      <c r="K431" s="244">
        <v>92709.23</v>
      </c>
    </row>
    <row r="432" spans="2:12" x14ac:dyDescent="0.25">
      <c r="B432" s="161" t="s">
        <v>880</v>
      </c>
      <c r="C432" s="162" t="s">
        <v>2369</v>
      </c>
      <c r="D432" s="176" t="s">
        <v>2370</v>
      </c>
      <c r="E432" s="164">
        <v>709734.04</v>
      </c>
      <c r="F432" s="164"/>
      <c r="G432" s="164">
        <v>709734.04</v>
      </c>
      <c r="H432" s="164"/>
      <c r="I432" s="165"/>
      <c r="J432" s="244">
        <f t="shared" si="6"/>
        <v>709734.04</v>
      </c>
      <c r="K432" s="244">
        <v>746617.91</v>
      </c>
    </row>
    <row r="433" spans="2:12" ht="30" x14ac:dyDescent="0.25">
      <c r="B433" s="161" t="s">
        <v>883</v>
      </c>
      <c r="C433" s="162" t="s">
        <v>2371</v>
      </c>
      <c r="D433" s="176" t="s">
        <v>2372</v>
      </c>
      <c r="E433" s="164"/>
      <c r="F433" s="164"/>
      <c r="G433" s="164">
        <v>0</v>
      </c>
      <c r="H433" s="164"/>
      <c r="I433" s="165"/>
      <c r="J433" s="244">
        <f t="shared" si="6"/>
        <v>0</v>
      </c>
      <c r="K433" s="244"/>
    </row>
    <row r="434" spans="2:12" ht="30" x14ac:dyDescent="0.25">
      <c r="B434" s="161" t="s">
        <v>883</v>
      </c>
      <c r="C434" s="162" t="s">
        <v>2373</v>
      </c>
      <c r="D434" s="176" t="s">
        <v>2374</v>
      </c>
      <c r="E434" s="164"/>
      <c r="F434" s="164"/>
      <c r="G434" s="164">
        <v>0</v>
      </c>
      <c r="H434" s="164"/>
      <c r="I434" s="165"/>
      <c r="J434" s="244">
        <f t="shared" si="6"/>
        <v>0</v>
      </c>
      <c r="K434" s="244">
        <v>0</v>
      </c>
    </row>
    <row r="435" spans="2:12" ht="30" x14ac:dyDescent="0.25">
      <c r="B435" s="161" t="s">
        <v>883</v>
      </c>
      <c r="C435" s="162" t="s">
        <v>2375</v>
      </c>
      <c r="D435" s="176" t="s">
        <v>2376</v>
      </c>
      <c r="E435" s="164"/>
      <c r="F435" s="164"/>
      <c r="G435" s="164">
        <v>0</v>
      </c>
      <c r="H435" s="164"/>
      <c r="I435" s="165"/>
      <c r="J435" s="244">
        <f t="shared" si="6"/>
        <v>0</v>
      </c>
      <c r="K435" s="244">
        <v>0</v>
      </c>
    </row>
    <row r="436" spans="2:12" ht="30" x14ac:dyDescent="0.25">
      <c r="B436" s="161" t="s">
        <v>883</v>
      </c>
      <c r="C436" s="162" t="s">
        <v>2377</v>
      </c>
      <c r="D436" s="176" t="s">
        <v>2378</v>
      </c>
      <c r="E436" s="164"/>
      <c r="F436" s="164"/>
      <c r="G436" s="164">
        <v>0</v>
      </c>
      <c r="H436" s="164"/>
      <c r="I436" s="165"/>
      <c r="J436" s="244">
        <f t="shared" si="6"/>
        <v>0</v>
      </c>
      <c r="K436" s="244">
        <v>0</v>
      </c>
      <c r="L436" s="3"/>
    </row>
    <row r="437" spans="2:12" ht="30" x14ac:dyDescent="0.25">
      <c r="B437" s="161" t="s">
        <v>888</v>
      </c>
      <c r="C437" s="162" t="s">
        <v>2379</v>
      </c>
      <c r="D437" s="176" t="s">
        <v>2380</v>
      </c>
      <c r="E437" s="164"/>
      <c r="F437" s="164"/>
      <c r="G437" s="164">
        <v>0</v>
      </c>
      <c r="H437" s="164"/>
      <c r="I437" s="165"/>
      <c r="J437" s="244">
        <f t="shared" si="6"/>
        <v>0</v>
      </c>
      <c r="K437" s="244">
        <v>0</v>
      </c>
      <c r="L437" s="3"/>
    </row>
    <row r="438" spans="2:12" ht="30" x14ac:dyDescent="0.25">
      <c r="B438" s="161" t="s">
        <v>890</v>
      </c>
      <c r="C438" s="162" t="s">
        <v>2381</v>
      </c>
      <c r="D438" s="176" t="s">
        <v>2382</v>
      </c>
      <c r="E438" s="164">
        <v>1509982.52</v>
      </c>
      <c r="F438" s="164"/>
      <c r="G438" s="164">
        <v>1509982.52</v>
      </c>
      <c r="H438" s="164"/>
      <c r="I438" s="165"/>
      <c r="J438" s="244">
        <f t="shared" si="6"/>
        <v>1509982.52</v>
      </c>
      <c r="K438" s="244">
        <v>1376645.88</v>
      </c>
      <c r="L438" s="7"/>
    </row>
    <row r="439" spans="2:12" x14ac:dyDescent="0.25">
      <c r="B439" s="161" t="s">
        <v>892</v>
      </c>
      <c r="C439" s="162" t="s">
        <v>2383</v>
      </c>
      <c r="D439" s="176" t="s">
        <v>2384</v>
      </c>
      <c r="E439" s="164"/>
      <c r="F439" s="164"/>
      <c r="G439" s="164">
        <v>0</v>
      </c>
      <c r="H439" s="164"/>
      <c r="I439" s="165"/>
      <c r="J439" s="244">
        <f t="shared" si="6"/>
        <v>0</v>
      </c>
      <c r="K439" s="244" t="s">
        <v>3371</v>
      </c>
    </row>
    <row r="440" spans="2:12" ht="30" x14ac:dyDescent="0.25">
      <c r="B440" s="161" t="s">
        <v>892</v>
      </c>
      <c r="C440" s="162" t="s">
        <v>2385</v>
      </c>
      <c r="D440" s="176" t="s">
        <v>2386</v>
      </c>
      <c r="E440" s="164">
        <v>1512057.83</v>
      </c>
      <c r="F440" s="164"/>
      <c r="G440" s="164">
        <v>1512057.83</v>
      </c>
      <c r="H440" s="164"/>
      <c r="I440" s="165"/>
      <c r="J440" s="244">
        <f t="shared" si="6"/>
        <v>1512057.83</v>
      </c>
      <c r="K440" s="244">
        <v>941031.25</v>
      </c>
    </row>
    <row r="441" spans="2:12" x14ac:dyDescent="0.25">
      <c r="B441" s="161" t="s">
        <v>892</v>
      </c>
      <c r="C441" s="162" t="s">
        <v>2387</v>
      </c>
      <c r="D441" s="176" t="s">
        <v>2388</v>
      </c>
      <c r="E441" s="164">
        <v>27099.82</v>
      </c>
      <c r="F441" s="164"/>
      <c r="G441" s="164">
        <v>27099.82</v>
      </c>
      <c r="H441" s="164"/>
      <c r="I441" s="165"/>
      <c r="J441" s="244">
        <f t="shared" si="6"/>
        <v>27099.82</v>
      </c>
      <c r="K441" s="244">
        <v>112174</v>
      </c>
    </row>
    <row r="442" spans="2:12" ht="30" x14ac:dyDescent="0.25">
      <c r="B442" s="161" t="s">
        <v>892</v>
      </c>
      <c r="C442" s="162" t="s">
        <v>2389</v>
      </c>
      <c r="D442" s="176" t="s">
        <v>2390</v>
      </c>
      <c r="E442" s="164">
        <v>0</v>
      </c>
      <c r="F442" s="164"/>
      <c r="G442" s="164">
        <v>0</v>
      </c>
      <c r="H442" s="164"/>
      <c r="I442" s="165"/>
      <c r="J442" s="244">
        <f t="shared" si="6"/>
        <v>0</v>
      </c>
      <c r="K442" s="244"/>
    </row>
    <row r="443" spans="2:12" x14ac:dyDescent="0.25">
      <c r="B443" s="161" t="s">
        <v>892</v>
      </c>
      <c r="C443" s="162" t="s">
        <v>2391</v>
      </c>
      <c r="D443" s="176" t="s">
        <v>2392</v>
      </c>
      <c r="E443" s="164">
        <v>123705.08</v>
      </c>
      <c r="F443" s="164"/>
      <c r="G443" s="164">
        <v>123705.08</v>
      </c>
      <c r="H443" s="164"/>
      <c r="I443" s="165"/>
      <c r="J443" s="244">
        <f t="shared" si="6"/>
        <v>123705.08</v>
      </c>
      <c r="K443" s="244">
        <v>116440.29</v>
      </c>
    </row>
    <row r="444" spans="2:12" x14ac:dyDescent="0.25">
      <c r="B444" s="161" t="s">
        <v>898</v>
      </c>
      <c r="C444" s="162" t="s">
        <v>2393</v>
      </c>
      <c r="D444" s="176" t="s">
        <v>2394</v>
      </c>
      <c r="E444" s="164"/>
      <c r="F444" s="164"/>
      <c r="G444" s="164">
        <v>0</v>
      </c>
      <c r="H444" s="164"/>
      <c r="I444" s="165"/>
      <c r="J444" s="244">
        <f t="shared" si="6"/>
        <v>0</v>
      </c>
      <c r="K444" s="244" t="s">
        <v>3371</v>
      </c>
    </row>
    <row r="445" spans="2:12" ht="30" x14ac:dyDescent="0.25">
      <c r="B445" s="161" t="s">
        <v>902</v>
      </c>
      <c r="C445" s="162" t="s">
        <v>2395</v>
      </c>
      <c r="D445" s="176" t="s">
        <v>2396</v>
      </c>
      <c r="E445" s="164">
        <v>1885900.35</v>
      </c>
      <c r="F445" s="164"/>
      <c r="G445" s="164">
        <v>1885900.35</v>
      </c>
      <c r="H445" s="164"/>
      <c r="I445" s="165"/>
      <c r="J445" s="244">
        <f t="shared" si="6"/>
        <v>1885900.35</v>
      </c>
      <c r="K445" s="244">
        <v>1973300.45</v>
      </c>
    </row>
    <row r="446" spans="2:12" x14ac:dyDescent="0.25">
      <c r="B446" s="161" t="s">
        <v>902</v>
      </c>
      <c r="C446" s="162" t="s">
        <v>2397</v>
      </c>
      <c r="D446" s="176" t="s">
        <v>2398</v>
      </c>
      <c r="E446" s="164">
        <v>0</v>
      </c>
      <c r="F446" s="164"/>
      <c r="G446" s="164">
        <v>0</v>
      </c>
      <c r="H446" s="164"/>
      <c r="I446" s="165"/>
      <c r="J446" s="244">
        <f t="shared" si="6"/>
        <v>0</v>
      </c>
      <c r="K446" s="244"/>
    </row>
    <row r="447" spans="2:12" x14ac:dyDescent="0.25">
      <c r="B447" s="161" t="s">
        <v>902</v>
      </c>
      <c r="C447" s="162" t="s">
        <v>2399</v>
      </c>
      <c r="D447" s="176" t="s">
        <v>2400</v>
      </c>
      <c r="E447" s="164">
        <v>0</v>
      </c>
      <c r="F447" s="164"/>
      <c r="G447" s="164">
        <v>0</v>
      </c>
      <c r="H447" s="164"/>
      <c r="I447" s="165"/>
      <c r="J447" s="244">
        <f t="shared" si="6"/>
        <v>0</v>
      </c>
      <c r="K447" s="244">
        <v>21.57</v>
      </c>
    </row>
    <row r="448" spans="2:12" x14ac:dyDescent="0.25">
      <c r="B448" s="161" t="s">
        <v>902</v>
      </c>
      <c r="C448" s="162" t="s">
        <v>2401</v>
      </c>
      <c r="D448" s="176" t="s">
        <v>2402</v>
      </c>
      <c r="E448" s="164">
        <v>5114.9799999999996</v>
      </c>
      <c r="F448" s="164"/>
      <c r="G448" s="164">
        <v>5114.9799999999996</v>
      </c>
      <c r="H448" s="164"/>
      <c r="I448" s="165"/>
      <c r="J448" s="244">
        <f t="shared" si="6"/>
        <v>5114.9799999999996</v>
      </c>
      <c r="K448" s="244">
        <v>7216.62</v>
      </c>
    </row>
    <row r="449" spans="2:11" ht="30" x14ac:dyDescent="0.25">
      <c r="B449" s="161" t="s">
        <v>902</v>
      </c>
      <c r="C449" s="162" t="s">
        <v>2403</v>
      </c>
      <c r="D449" s="176" t="s">
        <v>2404</v>
      </c>
      <c r="E449" s="164">
        <v>696.03</v>
      </c>
      <c r="F449" s="164"/>
      <c r="G449" s="164">
        <v>696.03</v>
      </c>
      <c r="H449" s="164"/>
      <c r="I449" s="165"/>
      <c r="J449" s="244">
        <f t="shared" si="6"/>
        <v>696.03</v>
      </c>
      <c r="K449" s="244">
        <v>1366.17</v>
      </c>
    </row>
    <row r="450" spans="2:11" ht="30" x14ac:dyDescent="0.25">
      <c r="B450" s="161" t="s">
        <v>902</v>
      </c>
      <c r="C450" s="162" t="s">
        <v>2405</v>
      </c>
      <c r="D450" s="176" t="s">
        <v>2406</v>
      </c>
      <c r="E450" s="164">
        <v>844871.66</v>
      </c>
      <c r="F450" s="164"/>
      <c r="G450" s="164">
        <v>844871.66</v>
      </c>
      <c r="H450" s="164"/>
      <c r="I450" s="165"/>
      <c r="J450" s="244">
        <f t="shared" si="6"/>
        <v>844871.66</v>
      </c>
      <c r="K450" s="244">
        <v>807100.14</v>
      </c>
    </row>
    <row r="451" spans="2:11" x14ac:dyDescent="0.25">
      <c r="B451" s="161" t="s">
        <v>902</v>
      </c>
      <c r="C451" s="162" t="s">
        <v>2407</v>
      </c>
      <c r="D451" s="176" t="s">
        <v>2408</v>
      </c>
      <c r="E451" s="164">
        <v>0</v>
      </c>
      <c r="F451" s="164"/>
      <c r="G451" s="164">
        <v>0</v>
      </c>
      <c r="H451" s="164"/>
      <c r="I451" s="165"/>
      <c r="J451" s="244">
        <f t="shared" si="6"/>
        <v>0</v>
      </c>
      <c r="K451" s="244"/>
    </row>
    <row r="452" spans="2:11" ht="45" x14ac:dyDescent="0.25">
      <c r="B452" s="161" t="s">
        <v>902</v>
      </c>
      <c r="C452" s="162" t="s">
        <v>2409</v>
      </c>
      <c r="D452" s="176" t="s">
        <v>2410</v>
      </c>
      <c r="E452" s="164">
        <v>0</v>
      </c>
      <c r="F452" s="164"/>
      <c r="G452" s="164">
        <v>0</v>
      </c>
      <c r="H452" s="164"/>
      <c r="I452" s="165"/>
      <c r="J452" s="244">
        <f t="shared" si="6"/>
        <v>0</v>
      </c>
      <c r="K452" s="244">
        <v>0</v>
      </c>
    </row>
    <row r="453" spans="2:11" ht="30" x14ac:dyDescent="0.25">
      <c r="B453" s="161" t="s">
        <v>902</v>
      </c>
      <c r="C453" s="162" t="s">
        <v>2411</v>
      </c>
      <c r="D453" s="176" t="s">
        <v>2412</v>
      </c>
      <c r="E453" s="164">
        <v>1536595.41</v>
      </c>
      <c r="F453" s="164"/>
      <c r="G453" s="164">
        <v>1536595.41</v>
      </c>
      <c r="H453" s="164"/>
      <c r="I453" s="165"/>
      <c r="J453" s="244">
        <f t="shared" si="6"/>
        <v>1536595.41</v>
      </c>
      <c r="K453" s="244">
        <v>1294679.99</v>
      </c>
    </row>
    <row r="454" spans="2:11" x14ac:dyDescent="0.25">
      <c r="B454" s="161" t="s">
        <v>902</v>
      </c>
      <c r="C454" s="162" t="s">
        <v>2413</v>
      </c>
      <c r="D454" s="176" t="s">
        <v>2414</v>
      </c>
      <c r="E454" s="164">
        <v>0</v>
      </c>
      <c r="F454" s="164"/>
      <c r="G454" s="164">
        <v>0</v>
      </c>
      <c r="H454" s="164"/>
      <c r="I454" s="165"/>
      <c r="J454" s="244">
        <f t="shared" si="6"/>
        <v>0</v>
      </c>
      <c r="K454" s="244">
        <v>292502.57</v>
      </c>
    </row>
    <row r="455" spans="2:11" ht="30" x14ac:dyDescent="0.25">
      <c r="B455" s="161" t="s">
        <v>902</v>
      </c>
      <c r="C455" s="162" t="s">
        <v>2415</v>
      </c>
      <c r="D455" s="176" t="s">
        <v>2416</v>
      </c>
      <c r="E455" s="164">
        <v>0</v>
      </c>
      <c r="F455" s="164"/>
      <c r="G455" s="164">
        <v>0</v>
      </c>
      <c r="H455" s="164"/>
      <c r="I455" s="165"/>
      <c r="J455" s="244">
        <f t="shared" ref="J455:J518" si="7">G455</f>
        <v>0</v>
      </c>
      <c r="K455" s="244" t="s">
        <v>3371</v>
      </c>
    </row>
    <row r="456" spans="2:11" ht="30" x14ac:dyDescent="0.25">
      <c r="B456" s="161" t="s">
        <v>902</v>
      </c>
      <c r="C456" s="162" t="s">
        <v>2417</v>
      </c>
      <c r="D456" s="176" t="s">
        <v>2418</v>
      </c>
      <c r="E456" s="164">
        <v>0</v>
      </c>
      <c r="F456" s="164"/>
      <c r="G456" s="164">
        <v>0</v>
      </c>
      <c r="H456" s="164"/>
      <c r="I456" s="165"/>
      <c r="J456" s="244">
        <f t="shared" si="7"/>
        <v>0</v>
      </c>
      <c r="K456" s="244" t="s">
        <v>3371</v>
      </c>
    </row>
    <row r="457" spans="2:11" x14ac:dyDescent="0.25">
      <c r="B457" s="161" t="s">
        <v>902</v>
      </c>
      <c r="C457" s="162" t="s">
        <v>2419</v>
      </c>
      <c r="D457" s="176" t="s">
        <v>2420</v>
      </c>
      <c r="E457" s="164">
        <v>0</v>
      </c>
      <c r="F457" s="164"/>
      <c r="G457" s="164">
        <v>0</v>
      </c>
      <c r="H457" s="164"/>
      <c r="I457" s="165"/>
      <c r="J457" s="244">
        <f t="shared" si="7"/>
        <v>0</v>
      </c>
      <c r="K457" s="244">
        <v>2196</v>
      </c>
    </row>
    <row r="458" spans="2:11" ht="30" x14ac:dyDescent="0.25">
      <c r="B458" s="161" t="s">
        <v>902</v>
      </c>
      <c r="C458" s="162" t="s">
        <v>2421</v>
      </c>
      <c r="D458" s="176" t="s">
        <v>2422</v>
      </c>
      <c r="E458" s="164">
        <v>0</v>
      </c>
      <c r="F458" s="164"/>
      <c r="G458" s="164">
        <v>0</v>
      </c>
      <c r="H458" s="164"/>
      <c r="I458" s="165"/>
      <c r="J458" s="244">
        <f t="shared" si="7"/>
        <v>0</v>
      </c>
      <c r="K458" s="244" t="s">
        <v>3371</v>
      </c>
    </row>
    <row r="459" spans="2:11" x14ac:dyDescent="0.25">
      <c r="B459" s="161" t="s">
        <v>902</v>
      </c>
      <c r="C459" s="162" t="s">
        <v>2423</v>
      </c>
      <c r="D459" s="176" t="s">
        <v>2424</v>
      </c>
      <c r="E459" s="164">
        <v>0</v>
      </c>
      <c r="F459" s="164"/>
      <c r="G459" s="164">
        <v>0</v>
      </c>
      <c r="H459" s="164"/>
      <c r="I459" s="165"/>
      <c r="J459" s="244">
        <f t="shared" si="7"/>
        <v>0</v>
      </c>
      <c r="K459" s="244">
        <v>101.83</v>
      </c>
    </row>
    <row r="460" spans="2:11" x14ac:dyDescent="0.25">
      <c r="B460" s="161" t="s">
        <v>902</v>
      </c>
      <c r="C460" s="162" t="s">
        <v>2425</v>
      </c>
      <c r="D460" s="176" t="s">
        <v>2426</v>
      </c>
      <c r="E460" s="164">
        <v>0</v>
      </c>
      <c r="F460" s="164"/>
      <c r="G460" s="164">
        <v>0</v>
      </c>
      <c r="H460" s="164"/>
      <c r="I460" s="165"/>
      <c r="J460" s="244">
        <f t="shared" si="7"/>
        <v>0</v>
      </c>
      <c r="K460" s="244">
        <v>0</v>
      </c>
    </row>
    <row r="461" spans="2:11" ht="45" x14ac:dyDescent="0.25">
      <c r="B461" s="161" t="s">
        <v>904</v>
      </c>
      <c r="C461" s="162" t="s">
        <v>2427</v>
      </c>
      <c r="D461" s="176" t="s">
        <v>2428</v>
      </c>
      <c r="E461" s="164">
        <v>26.9</v>
      </c>
      <c r="F461" s="164"/>
      <c r="G461" s="164">
        <v>26.9</v>
      </c>
      <c r="H461" s="164"/>
      <c r="I461" s="165"/>
      <c r="J461" s="244">
        <f t="shared" si="7"/>
        <v>26.9</v>
      </c>
      <c r="K461" s="244">
        <v>106.56</v>
      </c>
    </row>
    <row r="462" spans="2:11" ht="30" x14ac:dyDescent="0.25">
      <c r="B462" s="161" t="s">
        <v>904</v>
      </c>
      <c r="C462" s="162" t="s">
        <v>2429</v>
      </c>
      <c r="D462" s="176" t="s">
        <v>2430</v>
      </c>
      <c r="E462" s="164">
        <v>0</v>
      </c>
      <c r="F462" s="164"/>
      <c r="G462" s="164">
        <v>0</v>
      </c>
      <c r="H462" s="164"/>
      <c r="I462" s="165"/>
      <c r="J462" s="244">
        <f t="shared" si="7"/>
        <v>0</v>
      </c>
      <c r="K462" s="244" t="s">
        <v>3371</v>
      </c>
    </row>
    <row r="463" spans="2:11" ht="30" x14ac:dyDescent="0.25">
      <c r="B463" s="161" t="s">
        <v>904</v>
      </c>
      <c r="C463" s="162" t="s">
        <v>2431</v>
      </c>
      <c r="D463" s="176" t="s">
        <v>2432</v>
      </c>
      <c r="E463" s="164">
        <v>7381.55</v>
      </c>
      <c r="F463" s="164"/>
      <c r="G463" s="164">
        <v>7381.55</v>
      </c>
      <c r="H463" s="164"/>
      <c r="I463" s="165"/>
      <c r="J463" s="244">
        <f t="shared" si="7"/>
        <v>7381.55</v>
      </c>
      <c r="K463" s="244">
        <v>12446</v>
      </c>
    </row>
    <row r="464" spans="2:11" ht="45" x14ac:dyDescent="0.25">
      <c r="B464" s="161" t="s">
        <v>904</v>
      </c>
      <c r="C464" s="162" t="s">
        <v>2433</v>
      </c>
      <c r="D464" s="176" t="s">
        <v>2434</v>
      </c>
      <c r="E464" s="164">
        <v>9904.4500000000007</v>
      </c>
      <c r="F464" s="164"/>
      <c r="G464" s="164">
        <v>9904.4500000000007</v>
      </c>
      <c r="H464" s="164"/>
      <c r="I464" s="165"/>
      <c r="J464" s="244">
        <f t="shared" si="7"/>
        <v>9904.4500000000007</v>
      </c>
      <c r="K464" s="244">
        <v>37410</v>
      </c>
    </row>
    <row r="465" spans="2:11" ht="30" x14ac:dyDescent="0.25">
      <c r="B465" s="161" t="s">
        <v>904</v>
      </c>
      <c r="C465" s="162" t="s">
        <v>2435</v>
      </c>
      <c r="D465" s="176" t="s">
        <v>2436</v>
      </c>
      <c r="E465" s="164">
        <v>0</v>
      </c>
      <c r="F465" s="164"/>
      <c r="G465" s="164">
        <v>0</v>
      </c>
      <c r="H465" s="164"/>
      <c r="I465" s="165"/>
      <c r="J465" s="244">
        <f t="shared" si="7"/>
        <v>0</v>
      </c>
      <c r="K465" s="244"/>
    </row>
    <row r="466" spans="2:11" ht="30" x14ac:dyDescent="0.25">
      <c r="B466" s="161" t="s">
        <v>910</v>
      </c>
      <c r="C466" s="162" t="s">
        <v>2437</v>
      </c>
      <c r="D466" s="176" t="s">
        <v>2438</v>
      </c>
      <c r="E466" s="164">
        <v>1300000</v>
      </c>
      <c r="F466" s="164"/>
      <c r="G466" s="164">
        <v>1300000</v>
      </c>
      <c r="H466" s="164"/>
      <c r="I466" s="165"/>
      <c r="J466" s="244">
        <f t="shared" si="7"/>
        <v>1300000</v>
      </c>
      <c r="K466" s="244">
        <v>1876442</v>
      </c>
    </row>
    <row r="467" spans="2:11" ht="30" x14ac:dyDescent="0.25">
      <c r="B467" s="161" t="s">
        <v>912</v>
      </c>
      <c r="C467" s="162" t="s">
        <v>2439</v>
      </c>
      <c r="D467" s="180" t="s">
        <v>2440</v>
      </c>
      <c r="E467" s="164"/>
      <c r="F467" s="164"/>
      <c r="G467" s="164">
        <v>0</v>
      </c>
      <c r="H467" s="164"/>
      <c r="I467" s="165"/>
      <c r="J467" s="244">
        <f t="shared" si="7"/>
        <v>0</v>
      </c>
      <c r="K467" s="244">
        <v>1050000</v>
      </c>
    </row>
    <row r="468" spans="2:11" x14ac:dyDescent="0.25">
      <c r="B468" s="161" t="s">
        <v>916</v>
      </c>
      <c r="C468" s="162" t="s">
        <v>2441</v>
      </c>
      <c r="D468" s="180" t="s">
        <v>2442</v>
      </c>
      <c r="E468" s="164">
        <v>1000000</v>
      </c>
      <c r="F468" s="164"/>
      <c r="G468" s="164">
        <v>1000000</v>
      </c>
      <c r="H468" s="164"/>
      <c r="I468" s="165"/>
      <c r="J468" s="244">
        <f t="shared" si="7"/>
        <v>1000000</v>
      </c>
      <c r="K468" s="244">
        <v>1000000</v>
      </c>
    </row>
    <row r="469" spans="2:11" x14ac:dyDescent="0.25">
      <c r="B469" s="161" t="s">
        <v>934</v>
      </c>
      <c r="C469" s="162" t="s">
        <v>2443</v>
      </c>
      <c r="D469" s="176" t="s">
        <v>2444</v>
      </c>
      <c r="E469" s="164">
        <v>0</v>
      </c>
      <c r="F469" s="164"/>
      <c r="G469" s="164">
        <v>0</v>
      </c>
      <c r="H469" s="164"/>
      <c r="I469" s="165"/>
      <c r="J469" s="244">
        <f t="shared" si="7"/>
        <v>0</v>
      </c>
      <c r="K469" s="244"/>
    </row>
    <row r="470" spans="2:11" x14ac:dyDescent="0.25">
      <c r="B470" s="161" t="s">
        <v>934</v>
      </c>
      <c r="C470" s="162" t="s">
        <v>2445</v>
      </c>
      <c r="D470" s="176" t="s">
        <v>2446</v>
      </c>
      <c r="E470" s="164">
        <v>800000</v>
      </c>
      <c r="F470" s="164"/>
      <c r="G470" s="164">
        <v>800000</v>
      </c>
      <c r="H470" s="164"/>
      <c r="I470" s="165"/>
      <c r="J470" s="244">
        <f t="shared" si="7"/>
        <v>800000</v>
      </c>
      <c r="K470" s="244">
        <v>350000</v>
      </c>
    </row>
    <row r="471" spans="2:11" ht="30" x14ac:dyDescent="0.25">
      <c r="B471" s="161" t="s">
        <v>936</v>
      </c>
      <c r="C471" s="162" t="s">
        <v>2447</v>
      </c>
      <c r="D471" s="176" t="s">
        <v>2448</v>
      </c>
      <c r="E471" s="164">
        <v>0</v>
      </c>
      <c r="F471" s="164"/>
      <c r="G471" s="164">
        <v>0</v>
      </c>
      <c r="H471" s="164"/>
      <c r="I471" s="165"/>
      <c r="J471" s="244">
        <f t="shared" si="7"/>
        <v>0</v>
      </c>
      <c r="K471" s="244"/>
    </row>
    <row r="472" spans="2:11" ht="30" x14ac:dyDescent="0.25">
      <c r="B472" s="161" t="s">
        <v>904</v>
      </c>
      <c r="C472" s="162" t="s">
        <v>2449</v>
      </c>
      <c r="D472" s="176" t="s">
        <v>2450</v>
      </c>
      <c r="E472" s="164">
        <v>0</v>
      </c>
      <c r="F472" s="164"/>
      <c r="G472" s="164">
        <v>0</v>
      </c>
      <c r="H472" s="164"/>
      <c r="I472" s="165"/>
      <c r="J472" s="244">
        <f t="shared" si="7"/>
        <v>0</v>
      </c>
      <c r="K472" s="244"/>
    </row>
    <row r="473" spans="2:11" ht="30" x14ac:dyDescent="0.25">
      <c r="B473" s="161" t="s">
        <v>942</v>
      </c>
      <c r="C473" s="162" t="s">
        <v>2451</v>
      </c>
      <c r="D473" s="176" t="s">
        <v>2452</v>
      </c>
      <c r="E473" s="164">
        <v>0</v>
      </c>
      <c r="F473" s="164"/>
      <c r="G473" s="164">
        <v>0</v>
      </c>
      <c r="H473" s="164"/>
      <c r="I473" s="165"/>
      <c r="J473" s="244">
        <f t="shared" si="7"/>
        <v>0</v>
      </c>
      <c r="K473" s="244">
        <v>0</v>
      </c>
    </row>
    <row r="474" spans="2:11" x14ac:dyDescent="0.25">
      <c r="B474" s="161" t="s">
        <v>944</v>
      </c>
      <c r="C474" s="162" t="s">
        <v>2453</v>
      </c>
      <c r="D474" s="176" t="s">
        <v>2454</v>
      </c>
      <c r="E474" s="164">
        <v>0</v>
      </c>
      <c r="F474" s="164"/>
      <c r="G474" s="164">
        <v>0</v>
      </c>
      <c r="H474" s="164"/>
      <c r="I474" s="165"/>
      <c r="J474" s="244">
        <f t="shared" si="7"/>
        <v>0</v>
      </c>
      <c r="K474" s="244">
        <v>0</v>
      </c>
    </row>
    <row r="475" spans="2:11" x14ac:dyDescent="0.25">
      <c r="B475" s="161" t="s">
        <v>924</v>
      </c>
      <c r="C475" s="162" t="s">
        <v>2455</v>
      </c>
      <c r="D475" s="180" t="s">
        <v>2458</v>
      </c>
      <c r="E475" s="164">
        <v>40000</v>
      </c>
      <c r="F475" s="164"/>
      <c r="G475" s="164">
        <v>40000</v>
      </c>
      <c r="H475" s="164"/>
      <c r="I475" s="165"/>
      <c r="J475" s="244">
        <f t="shared" si="7"/>
        <v>40000</v>
      </c>
      <c r="K475" s="244">
        <v>2452634.0299999998</v>
      </c>
    </row>
    <row r="476" spans="2:11" x14ac:dyDescent="0.25">
      <c r="B476" s="161" t="s">
        <v>946</v>
      </c>
      <c r="C476" s="162" t="s">
        <v>2457</v>
      </c>
      <c r="D476" s="176" t="s">
        <v>2456</v>
      </c>
      <c r="E476" s="164">
        <v>1892564.26</v>
      </c>
      <c r="F476" s="164"/>
      <c r="G476" s="164">
        <v>1892564.26</v>
      </c>
      <c r="H476" s="164"/>
      <c r="I476" s="165"/>
      <c r="J476" s="244">
        <f t="shared" si="7"/>
        <v>1892564.26</v>
      </c>
      <c r="K476" s="244">
        <v>229879.95</v>
      </c>
    </row>
    <row r="477" spans="2:11" x14ac:dyDescent="0.25">
      <c r="B477" s="161" t="s">
        <v>950</v>
      </c>
      <c r="C477" s="162" t="s">
        <v>2459</v>
      </c>
      <c r="D477" s="176" t="s">
        <v>2460</v>
      </c>
      <c r="E477" s="164"/>
      <c r="F477" s="164">
        <v>912.05</v>
      </c>
      <c r="G477" s="164">
        <v>912.05</v>
      </c>
      <c r="H477" s="164"/>
      <c r="I477" s="165"/>
      <c r="J477" s="244">
        <f t="shared" si="7"/>
        <v>912.05</v>
      </c>
      <c r="K477" s="244">
        <v>40000</v>
      </c>
    </row>
    <row r="478" spans="2:11" x14ac:dyDescent="0.25">
      <c r="B478" s="161" t="s">
        <v>952</v>
      </c>
      <c r="C478" s="162" t="s">
        <v>2461</v>
      </c>
      <c r="D478" s="176" t="s">
        <v>2462</v>
      </c>
      <c r="E478" s="164"/>
      <c r="F478" s="164">
        <v>486.03</v>
      </c>
      <c r="G478" s="164">
        <v>486.03</v>
      </c>
      <c r="H478" s="164"/>
      <c r="I478" s="165"/>
      <c r="J478" s="244">
        <f t="shared" si="7"/>
        <v>486.03</v>
      </c>
      <c r="K478" s="244">
        <v>409.86</v>
      </c>
    </row>
    <row r="479" spans="2:11" x14ac:dyDescent="0.25">
      <c r="B479" s="161" t="s">
        <v>953</v>
      </c>
      <c r="C479" s="162" t="s">
        <v>2463</v>
      </c>
      <c r="D479" s="176" t="s">
        <v>2464</v>
      </c>
      <c r="E479" s="164"/>
      <c r="F479" s="164"/>
      <c r="G479" s="164">
        <v>0</v>
      </c>
      <c r="H479" s="164"/>
      <c r="I479" s="165"/>
      <c r="J479" s="244">
        <f t="shared" si="7"/>
        <v>0</v>
      </c>
      <c r="K479" s="244"/>
    </row>
    <row r="480" spans="2:11" x14ac:dyDescent="0.25">
      <c r="B480" s="161" t="s">
        <v>958</v>
      </c>
      <c r="C480" s="162" t="s">
        <v>2465</v>
      </c>
      <c r="D480" s="176" t="s">
        <v>2466</v>
      </c>
      <c r="E480" s="164"/>
      <c r="F480" s="164"/>
      <c r="G480" s="164">
        <v>0</v>
      </c>
      <c r="H480" s="164"/>
      <c r="I480" s="165"/>
      <c r="J480" s="244">
        <f t="shared" si="7"/>
        <v>0</v>
      </c>
      <c r="K480" s="244"/>
    </row>
    <row r="481" spans="2:11" x14ac:dyDescent="0.25">
      <c r="B481" s="161" t="s">
        <v>959</v>
      </c>
      <c r="C481" s="162" t="s">
        <v>2467</v>
      </c>
      <c r="D481" s="176" t="s">
        <v>2468</v>
      </c>
      <c r="E481" s="164"/>
      <c r="F481" s="164"/>
      <c r="G481" s="164">
        <v>0</v>
      </c>
      <c r="H481" s="164"/>
      <c r="I481" s="165"/>
      <c r="J481" s="244">
        <f t="shared" si="7"/>
        <v>0</v>
      </c>
      <c r="K481" s="244">
        <v>0</v>
      </c>
    </row>
    <row r="482" spans="2:11" ht="18" customHeight="1" x14ac:dyDescent="0.25">
      <c r="B482" s="161" t="s">
        <v>961</v>
      </c>
      <c r="C482" s="162" t="s">
        <v>2469</v>
      </c>
      <c r="D482" s="176" t="s">
        <v>2470</v>
      </c>
      <c r="E482" s="164">
        <v>700526.62</v>
      </c>
      <c r="F482" s="164"/>
      <c r="G482" s="164">
        <v>700526.62</v>
      </c>
      <c r="H482" s="164"/>
      <c r="I482" s="165"/>
      <c r="J482" s="244">
        <f t="shared" si="7"/>
        <v>700526.62</v>
      </c>
      <c r="K482" s="244">
        <v>933285.86</v>
      </c>
    </row>
    <row r="483" spans="2:11" x14ac:dyDescent="0.25">
      <c r="B483" s="161" t="s">
        <v>963</v>
      </c>
      <c r="C483" s="162" t="s">
        <v>2471</v>
      </c>
      <c r="D483" s="176" t="s">
        <v>2472</v>
      </c>
      <c r="E483" s="164"/>
      <c r="F483" s="164"/>
      <c r="G483" s="164">
        <v>0</v>
      </c>
      <c r="H483" s="164"/>
      <c r="I483" s="165"/>
      <c r="J483" s="244">
        <f t="shared" si="7"/>
        <v>0</v>
      </c>
      <c r="K483" s="244" t="s">
        <v>3371</v>
      </c>
    </row>
    <row r="484" spans="2:11" x14ac:dyDescent="0.25">
      <c r="B484" s="161" t="s">
        <v>964</v>
      </c>
      <c r="C484" s="162" t="s">
        <v>2473</v>
      </c>
      <c r="D484" s="176" t="s">
        <v>2474</v>
      </c>
      <c r="E484" s="164">
        <v>2875807.25</v>
      </c>
      <c r="F484" s="164"/>
      <c r="G484" s="164">
        <v>2875807.25</v>
      </c>
      <c r="H484" s="164"/>
      <c r="I484" s="165"/>
      <c r="J484" s="244">
        <f t="shared" si="7"/>
        <v>2875807.25</v>
      </c>
      <c r="K484" s="244">
        <v>3150607.94</v>
      </c>
    </row>
    <row r="485" spans="2:11" x14ac:dyDescent="0.25">
      <c r="B485" s="161" t="s">
        <v>967</v>
      </c>
      <c r="C485" s="162" t="s">
        <v>2475</v>
      </c>
      <c r="D485" s="176" t="s">
        <v>2476</v>
      </c>
      <c r="E485" s="164">
        <v>5427.69</v>
      </c>
      <c r="F485" s="164"/>
      <c r="G485" s="164">
        <v>5427.69</v>
      </c>
      <c r="H485" s="164"/>
      <c r="I485" s="165"/>
      <c r="J485" s="244">
        <f t="shared" si="7"/>
        <v>5427.69</v>
      </c>
      <c r="K485" s="244">
        <v>4046.48</v>
      </c>
    </row>
    <row r="486" spans="2:11" x14ac:dyDescent="0.25">
      <c r="B486" s="161" t="s">
        <v>968</v>
      </c>
      <c r="C486" s="162" t="s">
        <v>2477</v>
      </c>
      <c r="D486" s="176" t="s">
        <v>2478</v>
      </c>
      <c r="E486" s="164"/>
      <c r="F486" s="164"/>
      <c r="G486" s="164">
        <v>0</v>
      </c>
      <c r="H486" s="164"/>
      <c r="I486" s="165"/>
      <c r="J486" s="244">
        <f t="shared" si="7"/>
        <v>0</v>
      </c>
      <c r="K486" s="244">
        <v>23.55</v>
      </c>
    </row>
    <row r="487" spans="2:11" x14ac:dyDescent="0.25">
      <c r="B487" s="161" t="s">
        <v>970</v>
      </c>
      <c r="C487" s="162" t="s">
        <v>2479</v>
      </c>
      <c r="D487" s="176" t="s">
        <v>2480</v>
      </c>
      <c r="E487" s="164"/>
      <c r="F487" s="164"/>
      <c r="G487" s="164">
        <v>0</v>
      </c>
      <c r="H487" s="164"/>
      <c r="I487" s="165"/>
      <c r="J487" s="244">
        <f t="shared" si="7"/>
        <v>0</v>
      </c>
      <c r="K487" s="244"/>
    </row>
    <row r="488" spans="2:11" x14ac:dyDescent="0.25">
      <c r="B488" s="161" t="s">
        <v>971</v>
      </c>
      <c r="C488" s="162" t="s">
        <v>2481</v>
      </c>
      <c r="D488" s="176" t="s">
        <v>2482</v>
      </c>
      <c r="E488" s="164"/>
      <c r="F488" s="164"/>
      <c r="G488" s="164">
        <v>0</v>
      </c>
      <c r="H488" s="164"/>
      <c r="I488" s="165"/>
      <c r="J488" s="244">
        <f t="shared" si="7"/>
        <v>0</v>
      </c>
      <c r="K488" s="244">
        <v>0</v>
      </c>
    </row>
    <row r="489" spans="2:11" x14ac:dyDescent="0.25">
      <c r="B489" s="161" t="s">
        <v>975</v>
      </c>
      <c r="C489" s="162" t="s">
        <v>2483</v>
      </c>
      <c r="D489" s="176" t="s">
        <v>2484</v>
      </c>
      <c r="E489" s="164"/>
      <c r="F489" s="164"/>
      <c r="G489" s="164">
        <v>0</v>
      </c>
      <c r="H489" s="164"/>
      <c r="I489" s="165"/>
      <c r="J489" s="244">
        <f t="shared" si="7"/>
        <v>0</v>
      </c>
      <c r="K489" s="244">
        <v>0</v>
      </c>
    </row>
    <row r="490" spans="2:11" ht="18" customHeight="1" x14ac:dyDescent="0.25">
      <c r="B490" s="161" t="s">
        <v>977</v>
      </c>
      <c r="C490" s="162" t="s">
        <v>2485</v>
      </c>
      <c r="D490" s="176" t="s">
        <v>2486</v>
      </c>
      <c r="E490" s="164"/>
      <c r="F490" s="164">
        <v>7803.11</v>
      </c>
      <c r="G490" s="164">
        <v>7803.11</v>
      </c>
      <c r="H490" s="164"/>
      <c r="I490" s="165"/>
      <c r="J490" s="244">
        <f t="shared" si="7"/>
        <v>7803.11</v>
      </c>
      <c r="K490" s="244">
        <v>0</v>
      </c>
    </row>
    <row r="491" spans="2:11" ht="30" customHeight="1" x14ac:dyDescent="0.25">
      <c r="B491" s="161" t="s">
        <v>979</v>
      </c>
      <c r="C491" s="162" t="s">
        <v>2487</v>
      </c>
      <c r="D491" s="176" t="s">
        <v>2488</v>
      </c>
      <c r="E491" s="164"/>
      <c r="F491" s="164">
        <f>465696.82+194694.75</f>
        <v>660391.57000000007</v>
      </c>
      <c r="G491" s="164">
        <f>F491</f>
        <v>660391.57000000007</v>
      </c>
      <c r="H491" s="164"/>
      <c r="I491" s="165"/>
      <c r="J491" s="244">
        <f t="shared" si="7"/>
        <v>660391.57000000007</v>
      </c>
      <c r="K491" s="244">
        <v>216962.34</v>
      </c>
    </row>
    <row r="492" spans="2:11" ht="31.5" customHeight="1" x14ac:dyDescent="0.25">
      <c r="B492" s="161" t="s">
        <v>983</v>
      </c>
      <c r="C492" s="162" t="s">
        <v>2489</v>
      </c>
      <c r="D492" s="176" t="s">
        <v>2490</v>
      </c>
      <c r="E492" s="164"/>
      <c r="F492" s="164"/>
      <c r="G492" s="164">
        <f t="shared" ref="G492:G499" si="8">F492</f>
        <v>0</v>
      </c>
      <c r="H492" s="164"/>
      <c r="I492" s="165"/>
      <c r="J492" s="244">
        <f t="shared" si="7"/>
        <v>0</v>
      </c>
      <c r="K492" s="244"/>
    </row>
    <row r="493" spans="2:11" ht="31.5" customHeight="1" x14ac:dyDescent="0.25">
      <c r="B493" s="161" t="s">
        <v>983</v>
      </c>
      <c r="C493" s="162" t="s">
        <v>2491</v>
      </c>
      <c r="D493" s="176" t="s">
        <v>2492</v>
      </c>
      <c r="E493" s="164"/>
      <c r="F493" s="164"/>
      <c r="G493" s="164">
        <f t="shared" si="8"/>
        <v>0</v>
      </c>
      <c r="H493" s="164"/>
      <c r="I493" s="165"/>
      <c r="J493" s="244">
        <f t="shared" si="7"/>
        <v>0</v>
      </c>
      <c r="K493" s="244">
        <v>151377.75</v>
      </c>
    </row>
    <row r="494" spans="2:11" ht="18.75" customHeight="1" x14ac:dyDescent="0.25">
      <c r="B494" s="161" t="s">
        <v>984</v>
      </c>
      <c r="C494" s="162" t="s">
        <v>2493</v>
      </c>
      <c r="D494" s="176" t="s">
        <v>2494</v>
      </c>
      <c r="E494" s="164"/>
      <c r="F494" s="164">
        <v>192564.26</v>
      </c>
      <c r="G494" s="164">
        <f t="shared" si="8"/>
        <v>192564.26</v>
      </c>
      <c r="H494" s="164"/>
      <c r="I494" s="165"/>
      <c r="J494" s="244">
        <f t="shared" si="7"/>
        <v>192564.26</v>
      </c>
      <c r="K494" s="244">
        <v>440406.13</v>
      </c>
    </row>
    <row r="495" spans="2:11" ht="35.25" customHeight="1" x14ac:dyDescent="0.25">
      <c r="B495" s="161" t="s">
        <v>985</v>
      </c>
      <c r="C495" s="162" t="s">
        <v>2495</v>
      </c>
      <c r="D495" s="176" t="s">
        <v>2496</v>
      </c>
      <c r="E495" s="164"/>
      <c r="F495" s="164"/>
      <c r="G495" s="164">
        <f t="shared" si="8"/>
        <v>0</v>
      </c>
      <c r="H495" s="164"/>
      <c r="I495" s="165"/>
      <c r="J495" s="244">
        <f t="shared" si="7"/>
        <v>0</v>
      </c>
      <c r="K495" s="244" t="s">
        <v>3371</v>
      </c>
    </row>
    <row r="496" spans="2:11" ht="34.5" customHeight="1" x14ac:dyDescent="0.25">
      <c r="B496" s="161" t="s">
        <v>986</v>
      </c>
      <c r="C496" s="162" t="s">
        <v>2497</v>
      </c>
      <c r="D496" s="176" t="s">
        <v>2498</v>
      </c>
      <c r="E496" s="164"/>
      <c r="F496" s="164">
        <v>182328.13</v>
      </c>
      <c r="G496" s="164">
        <f t="shared" si="8"/>
        <v>182328.13</v>
      </c>
      <c r="H496" s="164"/>
      <c r="I496" s="165"/>
      <c r="J496" s="244">
        <f t="shared" si="7"/>
        <v>182328.13</v>
      </c>
      <c r="K496" s="244">
        <v>16160.11</v>
      </c>
    </row>
    <row r="497" spans="2:11" ht="36" customHeight="1" x14ac:dyDescent="0.25">
      <c r="B497" s="161" t="s">
        <v>987</v>
      </c>
      <c r="C497" s="162" t="s">
        <v>2499</v>
      </c>
      <c r="D497" s="176" t="s">
        <v>2500</v>
      </c>
      <c r="E497" s="164"/>
      <c r="F497" s="164"/>
      <c r="G497" s="164">
        <f t="shared" si="8"/>
        <v>0</v>
      </c>
      <c r="H497" s="164"/>
      <c r="I497" s="165"/>
      <c r="J497" s="244">
        <f t="shared" si="7"/>
        <v>0</v>
      </c>
      <c r="K497" s="244">
        <v>0</v>
      </c>
    </row>
    <row r="498" spans="2:11" ht="27" customHeight="1" x14ac:dyDescent="0.25">
      <c r="B498" s="161" t="s">
        <v>989</v>
      </c>
      <c r="C498" s="162" t="s">
        <v>2501</v>
      </c>
      <c r="D498" s="176" t="s">
        <v>2502</v>
      </c>
      <c r="E498" s="164"/>
      <c r="F498" s="164">
        <f>357200.82-194694.75</f>
        <v>162506.07</v>
      </c>
      <c r="G498" s="164">
        <f t="shared" si="8"/>
        <v>162506.07</v>
      </c>
      <c r="H498" s="164"/>
      <c r="I498" s="165"/>
      <c r="J498" s="244">
        <f t="shared" si="7"/>
        <v>162506.07</v>
      </c>
      <c r="K498" s="244">
        <v>639767.42000000004</v>
      </c>
    </row>
    <row r="499" spans="2:11" ht="20.25" customHeight="1" x14ac:dyDescent="0.25">
      <c r="B499" s="161" t="s">
        <v>990</v>
      </c>
      <c r="C499" s="162" t="s">
        <v>2503</v>
      </c>
      <c r="D499" s="176" t="s">
        <v>2504</v>
      </c>
      <c r="E499" s="164"/>
      <c r="F499" s="164">
        <v>196684.42</v>
      </c>
      <c r="G499" s="164">
        <f t="shared" si="8"/>
        <v>196684.42</v>
      </c>
      <c r="H499" s="164"/>
      <c r="I499" s="165"/>
      <c r="J499" s="244">
        <f t="shared" si="7"/>
        <v>196684.42</v>
      </c>
      <c r="K499" s="244">
        <v>1550</v>
      </c>
    </row>
    <row r="500" spans="2:11" ht="30" customHeight="1" x14ac:dyDescent="0.25">
      <c r="B500" s="161" t="s">
        <v>990</v>
      </c>
      <c r="C500" s="162" t="s">
        <v>2505</v>
      </c>
      <c r="D500" s="176" t="s">
        <v>2506</v>
      </c>
      <c r="E500" s="164"/>
      <c r="F500" s="164"/>
      <c r="G500" s="164">
        <v>0</v>
      </c>
      <c r="H500" s="164"/>
      <c r="I500" s="165"/>
      <c r="J500" s="244">
        <f t="shared" si="7"/>
        <v>0</v>
      </c>
      <c r="K500" s="244">
        <v>78263.460000000006</v>
      </c>
    </row>
    <row r="501" spans="2:11" ht="30" customHeight="1" x14ac:dyDescent="0.25">
      <c r="B501" s="161" t="s">
        <v>993</v>
      </c>
      <c r="C501" s="162" t="s">
        <v>2507</v>
      </c>
      <c r="D501" s="176" t="s">
        <v>2508</v>
      </c>
      <c r="E501" s="164"/>
      <c r="F501" s="164"/>
      <c r="G501" s="164">
        <v>0</v>
      </c>
      <c r="H501" s="164"/>
      <c r="I501" s="165"/>
      <c r="J501" s="244">
        <f t="shared" si="7"/>
        <v>0</v>
      </c>
      <c r="K501" s="244"/>
    </row>
    <row r="502" spans="2:11" ht="24" customHeight="1" x14ac:dyDescent="0.25">
      <c r="B502" s="161" t="s">
        <v>997</v>
      </c>
      <c r="C502" s="162" t="s">
        <v>2509</v>
      </c>
      <c r="D502" s="176" t="s">
        <v>2510</v>
      </c>
      <c r="E502" s="164"/>
      <c r="F502" s="164"/>
      <c r="G502" s="164">
        <v>0</v>
      </c>
      <c r="H502" s="164"/>
      <c r="I502" s="165"/>
      <c r="J502" s="244">
        <f t="shared" si="7"/>
        <v>0</v>
      </c>
      <c r="K502" s="244">
        <v>0</v>
      </c>
    </row>
    <row r="503" spans="2:11" ht="33" customHeight="1" x14ac:dyDescent="0.25">
      <c r="B503" s="161" t="s">
        <v>998</v>
      </c>
      <c r="C503" s="162" t="s">
        <v>2511</v>
      </c>
      <c r="D503" s="176" t="s">
        <v>2512</v>
      </c>
      <c r="E503" s="164"/>
      <c r="F503" s="164"/>
      <c r="G503" s="164">
        <v>0</v>
      </c>
      <c r="H503" s="164"/>
      <c r="I503" s="165"/>
      <c r="J503" s="244">
        <f t="shared" si="7"/>
        <v>0</v>
      </c>
      <c r="K503" s="244">
        <v>0</v>
      </c>
    </row>
    <row r="504" spans="2:11" ht="33" customHeight="1" x14ac:dyDescent="0.25">
      <c r="B504" s="161" t="s">
        <v>999</v>
      </c>
      <c r="C504" s="162" t="s">
        <v>2513</v>
      </c>
      <c r="D504" s="176" t="s">
        <v>2514</v>
      </c>
      <c r="E504" s="164"/>
      <c r="F504" s="164"/>
      <c r="G504" s="164">
        <v>0</v>
      </c>
      <c r="H504" s="164"/>
      <c r="I504" s="165"/>
      <c r="J504" s="244">
        <f t="shared" si="7"/>
        <v>0</v>
      </c>
      <c r="K504" s="244">
        <v>0</v>
      </c>
    </row>
    <row r="505" spans="2:11" ht="45" x14ac:dyDescent="0.25">
      <c r="B505" s="161" t="s">
        <v>1000</v>
      </c>
      <c r="C505" s="162" t="s">
        <v>2515</v>
      </c>
      <c r="D505" s="176" t="s">
        <v>2516</v>
      </c>
      <c r="E505" s="164"/>
      <c r="F505" s="164"/>
      <c r="G505" s="164">
        <v>0</v>
      </c>
      <c r="H505" s="164"/>
      <c r="I505" s="165"/>
      <c r="J505" s="244">
        <f t="shared" si="7"/>
        <v>0</v>
      </c>
      <c r="K505" s="244">
        <v>0</v>
      </c>
    </row>
    <row r="506" spans="2:11" ht="30" x14ac:dyDescent="0.25">
      <c r="B506" s="161" t="s">
        <v>1003</v>
      </c>
      <c r="C506" s="162" t="s">
        <v>2517</v>
      </c>
      <c r="D506" s="176" t="s">
        <v>2518</v>
      </c>
      <c r="E506" s="164"/>
      <c r="F506" s="164">
        <v>169629.84</v>
      </c>
      <c r="G506" s="164">
        <v>169629.84</v>
      </c>
      <c r="H506" s="164"/>
      <c r="I506" s="165"/>
      <c r="J506" s="244">
        <f t="shared" si="7"/>
        <v>169629.84</v>
      </c>
      <c r="K506" s="244">
        <v>0</v>
      </c>
    </row>
    <row r="507" spans="2:11" x14ac:dyDescent="0.25">
      <c r="B507" s="161" t="s">
        <v>1003</v>
      </c>
      <c r="C507" s="162" t="s">
        <v>2519</v>
      </c>
      <c r="D507" s="176" t="s">
        <v>2520</v>
      </c>
      <c r="E507" s="164"/>
      <c r="F507" s="164"/>
      <c r="G507" s="164">
        <v>0</v>
      </c>
      <c r="H507" s="164"/>
      <c r="I507" s="165"/>
      <c r="J507" s="244">
        <f t="shared" si="7"/>
        <v>0</v>
      </c>
      <c r="K507" s="244">
        <v>0</v>
      </c>
    </row>
    <row r="508" spans="2:11" ht="30" x14ac:dyDescent="0.25">
      <c r="B508" s="161" t="s">
        <v>1004</v>
      </c>
      <c r="C508" s="162" t="s">
        <v>2505</v>
      </c>
      <c r="D508" s="176" t="s">
        <v>2521</v>
      </c>
      <c r="E508" s="164"/>
      <c r="F508" s="164">
        <v>6047347.4699999997</v>
      </c>
      <c r="G508" s="164">
        <v>6047347.4699999997</v>
      </c>
      <c r="H508" s="164"/>
      <c r="I508" s="165"/>
      <c r="J508" s="244">
        <f t="shared" si="7"/>
        <v>6047347.4699999997</v>
      </c>
      <c r="K508" s="244">
        <v>101453.85</v>
      </c>
    </row>
    <row r="509" spans="2:11" x14ac:dyDescent="0.25">
      <c r="B509" s="161" t="s">
        <v>1006</v>
      </c>
      <c r="C509" s="162" t="s">
        <v>2522</v>
      </c>
      <c r="D509" s="176" t="s">
        <v>2523</v>
      </c>
      <c r="E509" s="164"/>
      <c r="F509" s="164"/>
      <c r="G509" s="164">
        <v>0</v>
      </c>
      <c r="H509" s="164"/>
      <c r="I509" s="165"/>
      <c r="J509" s="244">
        <f t="shared" si="7"/>
        <v>0</v>
      </c>
      <c r="K509" s="244">
        <v>0</v>
      </c>
    </row>
    <row r="510" spans="2:11" x14ac:dyDescent="0.25">
      <c r="B510" s="161" t="s">
        <v>1008</v>
      </c>
      <c r="C510" s="162" t="s">
        <v>2524</v>
      </c>
      <c r="D510" s="176" t="s">
        <v>2525</v>
      </c>
      <c r="E510" s="164"/>
      <c r="F510" s="164"/>
      <c r="G510" s="164">
        <v>0</v>
      </c>
      <c r="H510" s="164"/>
      <c r="I510" s="165"/>
      <c r="J510" s="244">
        <f t="shared" si="7"/>
        <v>0</v>
      </c>
      <c r="K510" s="244"/>
    </row>
    <row r="511" spans="2:11" x14ac:dyDescent="0.25">
      <c r="B511" s="161" t="s">
        <v>1011</v>
      </c>
      <c r="C511" s="162" t="s">
        <v>2526</v>
      </c>
      <c r="D511" s="176" t="s">
        <v>2527</v>
      </c>
      <c r="E511" s="164">
        <v>87328.74</v>
      </c>
      <c r="F511" s="164"/>
      <c r="G511" s="164">
        <v>87328.74</v>
      </c>
      <c r="H511" s="164"/>
      <c r="I511" s="165"/>
      <c r="J511" s="244">
        <f t="shared" si="7"/>
        <v>87328.74</v>
      </c>
      <c r="K511" s="244">
        <v>0</v>
      </c>
    </row>
    <row r="512" spans="2:11" ht="45" x14ac:dyDescent="0.25">
      <c r="B512" s="161" t="s">
        <v>1011</v>
      </c>
      <c r="C512" s="162" t="s">
        <v>2528</v>
      </c>
      <c r="D512" s="178" t="s">
        <v>2529</v>
      </c>
      <c r="E512" s="164"/>
      <c r="F512" s="164"/>
      <c r="G512" s="164">
        <v>0</v>
      </c>
      <c r="H512" s="164"/>
      <c r="I512" s="165"/>
      <c r="J512" s="244">
        <f t="shared" si="7"/>
        <v>0</v>
      </c>
      <c r="K512" s="244">
        <v>0</v>
      </c>
    </row>
    <row r="513" spans="2:11" ht="30" x14ac:dyDescent="0.25">
      <c r="B513" s="161" t="s">
        <v>1018</v>
      </c>
      <c r="C513" s="162" t="s">
        <v>2530</v>
      </c>
      <c r="D513" s="178" t="s">
        <v>2531</v>
      </c>
      <c r="E513" s="164">
        <v>32418.959999999999</v>
      </c>
      <c r="F513" s="164"/>
      <c r="G513" s="164">
        <v>32418.959999999999</v>
      </c>
      <c r="H513" s="164"/>
      <c r="I513" s="165"/>
      <c r="J513" s="244">
        <f t="shared" si="7"/>
        <v>32418.959999999999</v>
      </c>
      <c r="K513" s="244"/>
    </row>
    <row r="514" spans="2:11" ht="30" x14ac:dyDescent="0.25">
      <c r="B514" s="161" t="s">
        <v>1021</v>
      </c>
      <c r="C514" s="162" t="s">
        <v>2532</v>
      </c>
      <c r="D514" s="178" t="s">
        <v>2533</v>
      </c>
      <c r="E514" s="164"/>
      <c r="F514" s="164"/>
      <c r="G514" s="164">
        <v>0</v>
      </c>
      <c r="H514" s="164"/>
      <c r="I514" s="165"/>
      <c r="J514" s="244">
        <f t="shared" si="7"/>
        <v>0</v>
      </c>
      <c r="K514" s="244">
        <v>0</v>
      </c>
    </row>
    <row r="515" spans="2:11" ht="45" x14ac:dyDescent="0.25">
      <c r="B515" s="161" t="s">
        <v>997</v>
      </c>
      <c r="C515" s="162" t="s">
        <v>2534</v>
      </c>
      <c r="D515" s="176" t="s">
        <v>2535</v>
      </c>
      <c r="E515" s="164"/>
      <c r="F515" s="164"/>
      <c r="G515" s="164">
        <v>0</v>
      </c>
      <c r="H515" s="164"/>
      <c r="I515" s="165"/>
      <c r="J515" s="244">
        <f t="shared" si="7"/>
        <v>0</v>
      </c>
      <c r="K515" s="244"/>
    </row>
    <row r="516" spans="2:11" ht="45" x14ac:dyDescent="0.25">
      <c r="B516" s="161" t="s">
        <v>1023</v>
      </c>
      <c r="C516" s="162" t="s">
        <v>2536</v>
      </c>
      <c r="D516" s="176" t="s">
        <v>2537</v>
      </c>
      <c r="E516" s="164">
        <v>11686.13</v>
      </c>
      <c r="F516" s="164"/>
      <c r="G516" s="164">
        <v>11686.13</v>
      </c>
      <c r="H516" s="164"/>
      <c r="I516" s="165"/>
      <c r="J516" s="244">
        <f t="shared" si="7"/>
        <v>11686.13</v>
      </c>
      <c r="K516" s="244">
        <v>33304.31</v>
      </c>
    </row>
    <row r="517" spans="2:11" ht="45" x14ac:dyDescent="0.25">
      <c r="B517" s="161" t="s">
        <v>1023</v>
      </c>
      <c r="C517" s="162" t="s">
        <v>2538</v>
      </c>
      <c r="D517" s="176" t="s">
        <v>2539</v>
      </c>
      <c r="E517" s="164"/>
      <c r="F517" s="164"/>
      <c r="G517" s="164">
        <v>0</v>
      </c>
      <c r="H517" s="164"/>
      <c r="I517" s="165"/>
      <c r="J517" s="244">
        <f t="shared" si="7"/>
        <v>0</v>
      </c>
      <c r="K517" s="244">
        <v>0</v>
      </c>
    </row>
    <row r="518" spans="2:11" ht="30" x14ac:dyDescent="0.25">
      <c r="B518" s="161" t="s">
        <v>1024</v>
      </c>
      <c r="C518" s="162" t="s">
        <v>2540</v>
      </c>
      <c r="D518" s="176" t="s">
        <v>2541</v>
      </c>
      <c r="E518" s="164"/>
      <c r="F518" s="164"/>
      <c r="G518" s="164">
        <v>0</v>
      </c>
      <c r="H518" s="164"/>
      <c r="I518" s="165"/>
      <c r="J518" s="244">
        <f t="shared" si="7"/>
        <v>0</v>
      </c>
      <c r="K518" s="244">
        <v>154172.76</v>
      </c>
    </row>
    <row r="519" spans="2:11" ht="30" x14ac:dyDescent="0.25">
      <c r="B519" s="161" t="s">
        <v>1023</v>
      </c>
      <c r="C519" s="162" t="s">
        <v>2542</v>
      </c>
      <c r="D519" s="176" t="s">
        <v>2543</v>
      </c>
      <c r="E519" s="164"/>
      <c r="F519" s="164"/>
      <c r="G519" s="164">
        <v>0</v>
      </c>
      <c r="H519" s="164"/>
      <c r="I519" s="165"/>
      <c r="J519" s="244">
        <f t="shared" ref="J519:J545" si="9">G519</f>
        <v>0</v>
      </c>
      <c r="K519" s="244">
        <v>0</v>
      </c>
    </row>
    <row r="520" spans="2:11" ht="30" x14ac:dyDescent="0.25">
      <c r="B520" s="161" t="s">
        <v>1023</v>
      </c>
      <c r="C520" s="162" t="s">
        <v>2544</v>
      </c>
      <c r="D520" s="176" t="s">
        <v>2545</v>
      </c>
      <c r="E520" s="164"/>
      <c r="F520" s="164"/>
      <c r="G520" s="164">
        <v>0</v>
      </c>
      <c r="H520" s="164"/>
      <c r="I520" s="165"/>
      <c r="J520" s="244">
        <f t="shared" si="9"/>
        <v>0</v>
      </c>
      <c r="K520" s="244">
        <v>0</v>
      </c>
    </row>
    <row r="521" spans="2:11" ht="45" x14ac:dyDescent="0.25">
      <c r="B521" s="161" t="s">
        <v>1025</v>
      </c>
      <c r="C521" s="162" t="s">
        <v>2546</v>
      </c>
      <c r="D521" s="176" t="s">
        <v>2547</v>
      </c>
      <c r="E521" s="164"/>
      <c r="F521" s="164"/>
      <c r="G521" s="164">
        <v>0</v>
      </c>
      <c r="H521" s="164"/>
      <c r="I521" s="165"/>
      <c r="J521" s="244">
        <f t="shared" si="9"/>
        <v>0</v>
      </c>
      <c r="K521" s="244">
        <v>0</v>
      </c>
    </row>
    <row r="522" spans="2:11" ht="30" x14ac:dyDescent="0.25">
      <c r="B522" s="161" t="s">
        <v>1026</v>
      </c>
      <c r="C522" s="162" t="s">
        <v>2548</v>
      </c>
      <c r="D522" s="176" t="s">
        <v>2549</v>
      </c>
      <c r="E522" s="164"/>
      <c r="F522" s="164"/>
      <c r="G522" s="164">
        <v>0</v>
      </c>
      <c r="H522" s="164"/>
      <c r="I522" s="165"/>
      <c r="J522" s="244">
        <f t="shared" si="9"/>
        <v>0</v>
      </c>
      <c r="K522" s="244">
        <v>0</v>
      </c>
    </row>
    <row r="523" spans="2:11" ht="45" x14ac:dyDescent="0.25">
      <c r="B523" s="161" t="s">
        <v>1027</v>
      </c>
      <c r="C523" s="162" t="s">
        <v>2550</v>
      </c>
      <c r="D523" s="176" t="s">
        <v>2551</v>
      </c>
      <c r="E523" s="164"/>
      <c r="F523" s="164"/>
      <c r="G523" s="164">
        <v>0</v>
      </c>
      <c r="H523" s="164"/>
      <c r="I523" s="165"/>
      <c r="J523" s="244">
        <f t="shared" si="9"/>
        <v>0</v>
      </c>
      <c r="K523" s="244">
        <v>0</v>
      </c>
    </row>
    <row r="524" spans="2:11" ht="30" x14ac:dyDescent="0.25">
      <c r="B524" s="161" t="s">
        <v>1028</v>
      </c>
      <c r="C524" s="162" t="s">
        <v>2552</v>
      </c>
      <c r="D524" s="176" t="s">
        <v>2553</v>
      </c>
      <c r="E524" s="164"/>
      <c r="F524" s="164"/>
      <c r="G524" s="164">
        <v>0</v>
      </c>
      <c r="H524" s="164"/>
      <c r="I524" s="165"/>
      <c r="J524" s="244">
        <f t="shared" si="9"/>
        <v>0</v>
      </c>
      <c r="K524" s="244">
        <v>0</v>
      </c>
    </row>
    <row r="525" spans="2:11" ht="30" x14ac:dyDescent="0.25">
      <c r="B525" s="161" t="s">
        <v>1027</v>
      </c>
      <c r="C525" s="162" t="s">
        <v>2554</v>
      </c>
      <c r="D525" s="176" t="s">
        <v>2555</v>
      </c>
      <c r="E525" s="164"/>
      <c r="F525" s="164"/>
      <c r="G525" s="164">
        <v>0</v>
      </c>
      <c r="H525" s="164"/>
      <c r="I525" s="165"/>
      <c r="J525" s="244">
        <f t="shared" si="9"/>
        <v>0</v>
      </c>
      <c r="K525" s="244">
        <v>0</v>
      </c>
    </row>
    <row r="526" spans="2:11" ht="45" x14ac:dyDescent="0.25">
      <c r="B526" s="161" t="s">
        <v>1027</v>
      </c>
      <c r="C526" s="162" t="s">
        <v>2556</v>
      </c>
      <c r="D526" s="176" t="s">
        <v>2557</v>
      </c>
      <c r="E526" s="164"/>
      <c r="F526" s="164"/>
      <c r="G526" s="164">
        <v>0</v>
      </c>
      <c r="H526" s="164"/>
      <c r="I526" s="165"/>
      <c r="J526" s="244">
        <f t="shared" si="9"/>
        <v>0</v>
      </c>
      <c r="K526" s="244">
        <v>0</v>
      </c>
    </row>
    <row r="527" spans="2:11" ht="30" x14ac:dyDescent="0.25">
      <c r="B527" s="161" t="s">
        <v>1029</v>
      </c>
      <c r="C527" s="162" t="s">
        <v>2558</v>
      </c>
      <c r="D527" s="176" t="s">
        <v>2559</v>
      </c>
      <c r="E527" s="164">
        <v>1819061.35</v>
      </c>
      <c r="F527" s="164"/>
      <c r="G527" s="164">
        <v>1819061.35</v>
      </c>
      <c r="H527" s="164"/>
      <c r="I527" s="165"/>
      <c r="J527" s="244">
        <f t="shared" si="9"/>
        <v>1819061.35</v>
      </c>
      <c r="K527" s="244">
        <v>1644503.78</v>
      </c>
    </row>
    <row r="528" spans="2:11" x14ac:dyDescent="0.25">
      <c r="B528" s="161" t="s">
        <v>1029</v>
      </c>
      <c r="C528" s="162" t="s">
        <v>2560</v>
      </c>
      <c r="D528" s="176" t="s">
        <v>2561</v>
      </c>
      <c r="E528" s="164">
        <v>200</v>
      </c>
      <c r="F528" s="164"/>
      <c r="G528" s="164">
        <v>200</v>
      </c>
      <c r="H528" s="164"/>
      <c r="I528" s="165"/>
      <c r="J528" s="244">
        <f t="shared" si="9"/>
        <v>200</v>
      </c>
      <c r="K528" s="244">
        <v>11189.01</v>
      </c>
    </row>
    <row r="529" spans="2:13" ht="30" x14ac:dyDescent="0.25">
      <c r="B529" s="161" t="s">
        <v>1030</v>
      </c>
      <c r="C529" s="162" t="s">
        <v>2562</v>
      </c>
      <c r="D529" s="176" t="s">
        <v>2563</v>
      </c>
      <c r="E529" s="164"/>
      <c r="F529" s="164"/>
      <c r="G529" s="164">
        <v>0</v>
      </c>
      <c r="H529" s="164"/>
      <c r="I529" s="165"/>
      <c r="J529" s="244">
        <f t="shared" si="9"/>
        <v>0</v>
      </c>
      <c r="K529" s="244"/>
    </row>
    <row r="530" spans="2:13" ht="30" x14ac:dyDescent="0.25">
      <c r="B530" s="161" t="s">
        <v>1032</v>
      </c>
      <c r="C530" s="162" t="s">
        <v>2564</v>
      </c>
      <c r="D530" s="176" t="s">
        <v>2565</v>
      </c>
      <c r="E530" s="164"/>
      <c r="F530" s="164"/>
      <c r="G530" s="164">
        <v>0</v>
      </c>
      <c r="H530" s="164"/>
      <c r="I530" s="165"/>
      <c r="J530" s="244">
        <f t="shared" si="9"/>
        <v>0</v>
      </c>
      <c r="K530" s="244"/>
    </row>
    <row r="531" spans="2:13" ht="30" x14ac:dyDescent="0.25">
      <c r="B531" s="161" t="s">
        <v>1035</v>
      </c>
      <c r="C531" s="162" t="s">
        <v>2566</v>
      </c>
      <c r="D531" s="176" t="s">
        <v>2567</v>
      </c>
      <c r="E531" s="164"/>
      <c r="F531" s="164"/>
      <c r="G531" s="164">
        <v>0</v>
      </c>
      <c r="H531" s="164"/>
      <c r="I531" s="165"/>
      <c r="J531" s="244">
        <f t="shared" si="9"/>
        <v>0</v>
      </c>
      <c r="K531" s="244">
        <v>0</v>
      </c>
    </row>
    <row r="532" spans="2:13" ht="30" x14ac:dyDescent="0.25">
      <c r="B532" s="161" t="s">
        <v>1036</v>
      </c>
      <c r="C532" s="162" t="s">
        <v>2568</v>
      </c>
      <c r="D532" s="176" t="s">
        <v>2569</v>
      </c>
      <c r="E532" s="164"/>
      <c r="F532" s="164"/>
      <c r="G532" s="164">
        <v>0</v>
      </c>
      <c r="H532" s="164"/>
      <c r="I532" s="165"/>
      <c r="J532" s="244">
        <f t="shared" si="9"/>
        <v>0</v>
      </c>
      <c r="K532" s="244">
        <v>0</v>
      </c>
    </row>
    <row r="533" spans="2:13" ht="30" x14ac:dyDescent="0.25">
      <c r="B533" s="161" t="s">
        <v>1037</v>
      </c>
      <c r="C533" s="162" t="s">
        <v>2570</v>
      </c>
      <c r="D533" s="176" t="s">
        <v>2571</v>
      </c>
      <c r="E533" s="164"/>
      <c r="F533" s="164"/>
      <c r="G533" s="164">
        <v>0</v>
      </c>
      <c r="H533" s="164"/>
      <c r="I533" s="165"/>
      <c r="J533" s="244">
        <f t="shared" si="9"/>
        <v>0</v>
      </c>
      <c r="K533" s="244">
        <v>0</v>
      </c>
    </row>
    <row r="534" spans="2:13" ht="45" x14ac:dyDescent="0.25">
      <c r="B534" s="161" t="s">
        <v>1038</v>
      </c>
      <c r="C534" s="162" t="s">
        <v>2572</v>
      </c>
      <c r="D534" s="176" t="s">
        <v>2573</v>
      </c>
      <c r="E534" s="164"/>
      <c r="F534" s="164"/>
      <c r="G534" s="164">
        <v>0</v>
      </c>
      <c r="H534" s="164"/>
      <c r="I534" s="165"/>
      <c r="J534" s="244">
        <f t="shared" si="9"/>
        <v>0</v>
      </c>
      <c r="K534" s="244">
        <v>0</v>
      </c>
    </row>
    <row r="535" spans="2:13" ht="30" x14ac:dyDescent="0.25">
      <c r="B535" s="161" t="s">
        <v>1040</v>
      </c>
      <c r="C535" s="162" t="s">
        <v>2574</v>
      </c>
      <c r="D535" s="176" t="s">
        <v>2575</v>
      </c>
      <c r="E535" s="164"/>
      <c r="F535" s="164"/>
      <c r="G535" s="164">
        <v>0</v>
      </c>
      <c r="H535" s="164"/>
      <c r="I535" s="165"/>
      <c r="J535" s="244">
        <f t="shared" si="9"/>
        <v>0</v>
      </c>
      <c r="K535" s="244">
        <v>0</v>
      </c>
    </row>
    <row r="536" spans="2:13" x14ac:dyDescent="0.25">
      <c r="B536" s="161" t="s">
        <v>1040</v>
      </c>
      <c r="C536" s="162" t="s">
        <v>2576</v>
      </c>
      <c r="D536" s="176" t="s">
        <v>2577</v>
      </c>
      <c r="E536" s="164"/>
      <c r="F536" s="164"/>
      <c r="G536" s="164">
        <v>0</v>
      </c>
      <c r="H536" s="164"/>
      <c r="I536" s="165"/>
      <c r="J536" s="244">
        <f t="shared" si="9"/>
        <v>0</v>
      </c>
      <c r="K536" s="244">
        <v>0</v>
      </c>
    </row>
    <row r="537" spans="2:13" x14ac:dyDescent="0.25">
      <c r="B537" s="161" t="s">
        <v>1041</v>
      </c>
      <c r="C537" s="162" t="s">
        <v>2578</v>
      </c>
      <c r="D537" s="176" t="s">
        <v>2579</v>
      </c>
      <c r="E537" s="164"/>
      <c r="F537" s="164"/>
      <c r="G537" s="164">
        <v>0</v>
      </c>
      <c r="H537" s="164"/>
      <c r="I537" s="165"/>
      <c r="J537" s="244">
        <f t="shared" si="9"/>
        <v>0</v>
      </c>
      <c r="K537" s="244">
        <v>0</v>
      </c>
    </row>
    <row r="538" spans="2:13" x14ac:dyDescent="0.25">
      <c r="B538" s="161" t="s">
        <v>1048</v>
      </c>
      <c r="C538" s="162" t="s">
        <v>2580</v>
      </c>
      <c r="D538" s="176" t="s">
        <v>2581</v>
      </c>
      <c r="E538" s="164">
        <v>6672875.75</v>
      </c>
      <c r="F538" s="164"/>
      <c r="G538" s="164">
        <v>6672875.75</v>
      </c>
      <c r="H538" s="164"/>
      <c r="I538" s="165"/>
      <c r="J538" s="244">
        <f t="shared" si="9"/>
        <v>6672875.75</v>
      </c>
      <c r="K538" s="244">
        <v>6185411.3600000003</v>
      </c>
    </row>
    <row r="539" spans="2:13" x14ac:dyDescent="0.25">
      <c r="B539" s="161"/>
      <c r="C539" s="162"/>
      <c r="D539" s="176"/>
      <c r="E539" s="164"/>
      <c r="F539" s="164"/>
      <c r="G539" s="164">
        <v>0</v>
      </c>
      <c r="H539" s="164">
        <v>0</v>
      </c>
      <c r="I539" s="165"/>
      <c r="J539" s="244">
        <f t="shared" si="9"/>
        <v>0</v>
      </c>
      <c r="K539" s="244">
        <v>0</v>
      </c>
    </row>
    <row r="540" spans="2:13" ht="30" x14ac:dyDescent="0.25">
      <c r="B540" s="161" t="s">
        <v>1049</v>
      </c>
      <c r="C540" s="162" t="s">
        <v>2582</v>
      </c>
      <c r="D540" s="176" t="s">
        <v>2583</v>
      </c>
      <c r="E540" s="164"/>
      <c r="F540" s="164"/>
      <c r="G540" s="164">
        <v>0</v>
      </c>
      <c r="H540" s="164">
        <v>0</v>
      </c>
      <c r="I540" s="165"/>
      <c r="J540" s="244">
        <f t="shared" si="9"/>
        <v>0</v>
      </c>
      <c r="K540" s="244"/>
    </row>
    <row r="541" spans="2:13" ht="30" x14ac:dyDescent="0.25">
      <c r="B541" s="161" t="s">
        <v>1050</v>
      </c>
      <c r="C541" s="162" t="s">
        <v>2584</v>
      </c>
      <c r="D541" s="176" t="s">
        <v>2585</v>
      </c>
      <c r="E541" s="164">
        <v>117695.88</v>
      </c>
      <c r="F541" s="164"/>
      <c r="G541" s="164">
        <v>117695.88</v>
      </c>
      <c r="H541" s="164"/>
      <c r="I541" s="165"/>
      <c r="J541" s="244">
        <f t="shared" si="9"/>
        <v>117695.88</v>
      </c>
      <c r="K541" s="244">
        <v>230762.4</v>
      </c>
      <c r="M541" s="282"/>
    </row>
    <row r="542" spans="2:13" x14ac:dyDescent="0.25">
      <c r="B542" s="161" t="s">
        <v>1051</v>
      </c>
      <c r="C542" s="162" t="s">
        <v>2586</v>
      </c>
      <c r="D542" s="176" t="s">
        <v>2587</v>
      </c>
      <c r="E542" s="164"/>
      <c r="F542" s="164"/>
      <c r="G542" s="164">
        <v>0</v>
      </c>
      <c r="H542" s="164"/>
      <c r="I542" s="165"/>
      <c r="J542" s="244">
        <f t="shared" si="9"/>
        <v>0</v>
      </c>
      <c r="K542" s="244">
        <v>0</v>
      </c>
      <c r="M542" s="282"/>
    </row>
    <row r="543" spans="2:13" x14ac:dyDescent="0.25">
      <c r="B543" s="161" t="s">
        <v>1054</v>
      </c>
      <c r="C543" s="162" t="s">
        <v>2588</v>
      </c>
      <c r="D543" s="176" t="s">
        <v>2589</v>
      </c>
      <c r="E543" s="164">
        <v>2444.1</v>
      </c>
      <c r="F543" s="164"/>
      <c r="G543" s="164">
        <v>2444.1</v>
      </c>
      <c r="H543" s="164"/>
      <c r="I543" s="165"/>
      <c r="J543" s="244">
        <f t="shared" si="9"/>
        <v>2444.1</v>
      </c>
      <c r="K543" s="244">
        <v>4066.05</v>
      </c>
      <c r="M543" s="282"/>
    </row>
    <row r="544" spans="2:13" x14ac:dyDescent="0.25">
      <c r="B544" s="161" t="s">
        <v>1055</v>
      </c>
      <c r="C544" s="162" t="s">
        <v>2590</v>
      </c>
      <c r="D544" s="176" t="s">
        <v>2591</v>
      </c>
      <c r="E544" s="164"/>
      <c r="F544" s="164"/>
      <c r="G544" s="164">
        <v>0</v>
      </c>
      <c r="H544" s="164"/>
      <c r="I544" s="165"/>
      <c r="J544" s="244">
        <f t="shared" si="9"/>
        <v>0</v>
      </c>
      <c r="K544" s="244">
        <v>0</v>
      </c>
    </row>
    <row r="545" spans="2:11" ht="30" x14ac:dyDescent="0.25">
      <c r="B545" s="161" t="s">
        <v>1056</v>
      </c>
      <c r="C545" s="162" t="s">
        <v>2592</v>
      </c>
      <c r="D545" s="163" t="s">
        <v>2593</v>
      </c>
      <c r="E545" s="164"/>
      <c r="F545" s="164"/>
      <c r="G545" s="164">
        <v>0</v>
      </c>
      <c r="H545" s="164"/>
      <c r="I545" s="165"/>
      <c r="J545" s="244">
        <f t="shared" si="9"/>
        <v>0</v>
      </c>
      <c r="K545" s="244">
        <v>2444.1</v>
      </c>
    </row>
    <row r="546" spans="2:11" x14ac:dyDescent="0.2">
      <c r="J546" s="275"/>
      <c r="K546" s="276"/>
    </row>
    <row r="547" spans="2:11" x14ac:dyDescent="0.2">
      <c r="J547" s="275"/>
      <c r="K547" s="276"/>
    </row>
    <row r="548" spans="2:11" x14ac:dyDescent="0.2">
      <c r="J548" s="275"/>
      <c r="K548" s="276"/>
    </row>
    <row r="549" spans="2:11" x14ac:dyDescent="0.2">
      <c r="J549" s="275"/>
      <c r="K549" s="276"/>
    </row>
    <row r="550" spans="2:11" x14ac:dyDescent="0.2">
      <c r="J550" s="275"/>
      <c r="K550" s="276"/>
    </row>
    <row r="552" spans="2:11" x14ac:dyDescent="0.2">
      <c r="J552" s="277"/>
      <c r="K552" s="278"/>
    </row>
    <row r="553" spans="2:11" x14ac:dyDescent="0.2">
      <c r="J553" s="275"/>
      <c r="K553" s="276"/>
    </row>
  </sheetData>
  <phoneticPr fontId="7" type="noConversion"/>
  <dataValidations count="2">
    <dataValidation type="decimal" operator="greaterThan" allowBlank="1" showInputMessage="1" showErrorMessage="1" sqref="E445 E448:E450 E453 E463:E464 J6:J545">
      <formula1>-99999999999999900000</formula1>
    </dataValidation>
    <dataValidation type="textLength" operator="equal" allowBlank="1" showInputMessage="1" showErrorMessage="1" sqref="B84 B25 B86">
      <formula1>6</formula1>
    </dataValidation>
  </dataValidations>
  <pageMargins left="0.74803149606299213" right="0.74803149606299213" top="0.98425196850393704" bottom="0.98425196850393704" header="0.51181102362204722" footer="0.51181102362204722"/>
  <pageSetup paperSize="9" scale="75" fitToHeight="0" orientation="landscape" r:id="rId1"/>
  <headerFooter alignWithMargins="0">
    <oddHeader>&amp;A</oddHeader>
    <oddFooter>&amp;LAzienda Ospedaliera di Cosenza&amp;C&amp;P&amp;R&amp;"Arial,Corsivo"UOC GREF
Bilancio Consuntivo 2015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9">
    <tabColor rgb="FFFFC000"/>
  </sheetPr>
  <dimension ref="A1:K235"/>
  <sheetViews>
    <sheetView showGridLines="0" topLeftCell="B1" workbookViewId="0">
      <pane ySplit="6" topLeftCell="A7" activePane="bottomLeft" state="frozen"/>
      <selection pane="bottomLeft" activeCell="C27" sqref="C27:D235"/>
    </sheetView>
  </sheetViews>
  <sheetFormatPr defaultRowHeight="12.75" x14ac:dyDescent="0.2"/>
  <cols>
    <col min="1" max="1" width="13.140625" style="3" customWidth="1"/>
    <col min="2" max="2" width="12.85546875" style="3" customWidth="1"/>
    <col min="3" max="3" width="9.85546875" style="3" customWidth="1"/>
    <col min="4" max="4" width="14.28515625" style="3" customWidth="1"/>
    <col min="5" max="5" width="24" style="3" customWidth="1"/>
    <col min="6" max="6" width="19.140625" style="3" customWidth="1"/>
    <col min="7" max="7" width="17.85546875" style="3" customWidth="1"/>
    <col min="8" max="8" width="15.140625" style="30" customWidth="1"/>
    <col min="9" max="9" width="9.140625" style="3"/>
    <col min="10" max="10" width="26.7109375" style="3" customWidth="1"/>
    <col min="11" max="11" width="14" style="183" bestFit="1" customWidth="1"/>
    <col min="12" max="13" width="9.140625" style="3"/>
    <col min="14" max="14" width="12.5703125" style="3" customWidth="1"/>
    <col min="15" max="16384" width="9.140625" style="3"/>
  </cols>
  <sheetData>
    <row r="1" spans="1:8" ht="21.75" customHeight="1" x14ac:dyDescent="0.2">
      <c r="A1" s="20" t="str">
        <f>Modello_CE!A12</f>
        <v>Tipo Modello</v>
      </c>
      <c r="B1" s="13" t="str">
        <f>Modello_CE!B12</f>
        <v>C</v>
      </c>
      <c r="C1" s="32" t="str">
        <f>Modello_CE!C12</f>
        <v>Consuntivo</v>
      </c>
      <c r="D1" s="16"/>
      <c r="E1" s="16"/>
      <c r="F1" s="17"/>
    </row>
    <row r="2" spans="1:8" ht="21.75" customHeight="1" x14ac:dyDescent="0.2">
      <c r="A2" s="20" t="str">
        <f>Modello_CE!A13</f>
        <v>Anno</v>
      </c>
      <c r="B2" s="13">
        <f>Modello_CE!B13</f>
        <v>2015</v>
      </c>
      <c r="C2" s="10"/>
      <c r="D2" s="16"/>
      <c r="E2" s="16"/>
      <c r="F2" s="17"/>
    </row>
    <row r="3" spans="1:8" ht="21.75" customHeight="1" x14ac:dyDescent="0.2">
      <c r="A3" s="20" t="str">
        <f>Modello_CE!A14</f>
        <v>Azienda</v>
      </c>
      <c r="B3" s="14">
        <f>Modello_CE!B14</f>
        <v>912</v>
      </c>
      <c r="C3" s="26" t="str">
        <f>Modello_CE!C14</f>
        <v>A.O. DI COSENZA</v>
      </c>
      <c r="D3" s="12"/>
      <c r="E3" s="11"/>
      <c r="F3" s="15"/>
    </row>
    <row r="5" spans="1:8" ht="19.5" customHeight="1" x14ac:dyDescent="0.2">
      <c r="C5" s="284" t="s">
        <v>100</v>
      </c>
      <c r="D5" s="285"/>
      <c r="E5" s="285"/>
      <c r="F5" s="285"/>
      <c r="G5" s="285"/>
      <c r="H5" s="286"/>
    </row>
    <row r="6" spans="1:8" ht="51" x14ac:dyDescent="0.2">
      <c r="C6" s="21" t="s">
        <v>98</v>
      </c>
      <c r="D6" s="21" t="s">
        <v>92</v>
      </c>
      <c r="E6" s="21" t="s">
        <v>93</v>
      </c>
      <c r="F6" s="21" t="s">
        <v>91</v>
      </c>
      <c r="G6" s="21" t="s">
        <v>99</v>
      </c>
      <c r="H6" s="21" t="s">
        <v>94</v>
      </c>
    </row>
    <row r="7" spans="1:8" ht="18" customHeight="1" x14ac:dyDescent="0.2">
      <c r="A7" s="117" t="str">
        <f>IF(C7="","",IF(ISERROR(MATCH(C7,Modello_CE!D:D,0)),"codice non valido",""))</f>
        <v/>
      </c>
      <c r="B7" s="118"/>
      <c r="C7" s="57" t="s">
        <v>466</v>
      </c>
      <c r="D7" s="29" t="s">
        <v>1819</v>
      </c>
      <c r="E7" s="29" t="s">
        <v>1820</v>
      </c>
      <c r="F7" s="54">
        <v>15230606.41</v>
      </c>
      <c r="G7" s="54">
        <v>15132617.25</v>
      </c>
      <c r="H7" s="53">
        <f>G7</f>
        <v>15132617.25</v>
      </c>
    </row>
    <row r="8" spans="1:8" ht="18" customHeight="1" x14ac:dyDescent="0.2">
      <c r="A8" s="117" t="str">
        <f>IF(C8="","",IF(ISERROR(MATCH(C8,Modello_CE!D:D,0)),"codice non valido",""))</f>
        <v/>
      </c>
      <c r="B8" s="118"/>
      <c r="C8" s="57" t="s">
        <v>468</v>
      </c>
      <c r="D8" s="29" t="s">
        <v>1821</v>
      </c>
      <c r="E8" s="29" t="s">
        <v>1822</v>
      </c>
      <c r="F8" s="54">
        <v>659253.06999999995</v>
      </c>
      <c r="G8" s="54">
        <v>643574.14</v>
      </c>
      <c r="H8" s="53">
        <f t="shared" ref="H8:H23" si="0">G8</f>
        <v>643574.14</v>
      </c>
    </row>
    <row r="9" spans="1:8" ht="18" customHeight="1" x14ac:dyDescent="0.2">
      <c r="A9" s="117" t="str">
        <f>IF(C9="","",IF(ISERROR(MATCH(C9,Modello_CE!D:D,0)),"codice non valido",""))</f>
        <v/>
      </c>
      <c r="B9" s="118"/>
      <c r="C9" s="57" t="s">
        <v>488</v>
      </c>
      <c r="D9" s="29" t="s">
        <v>1825</v>
      </c>
      <c r="E9" s="29" t="s">
        <v>1826</v>
      </c>
      <c r="F9" s="54">
        <v>37187.769999999997</v>
      </c>
      <c r="G9" s="54">
        <v>37013.79</v>
      </c>
      <c r="H9" s="53">
        <f t="shared" si="0"/>
        <v>37013.79</v>
      </c>
    </row>
    <row r="10" spans="1:8" ht="18" customHeight="1" x14ac:dyDescent="0.2">
      <c r="A10" s="117" t="str">
        <f>IF(C10="","",IF(ISERROR(MATCH(C10,Modello_CE!D:D,0)),"codice non valido",""))</f>
        <v/>
      </c>
      <c r="B10" s="118"/>
      <c r="C10" s="57" t="s">
        <v>490</v>
      </c>
      <c r="D10" s="29" t="s">
        <v>1827</v>
      </c>
      <c r="E10" s="29" t="s">
        <v>1828</v>
      </c>
      <c r="F10" s="54">
        <v>2078.0300000000002</v>
      </c>
      <c r="G10" s="54">
        <v>1468.7</v>
      </c>
      <c r="H10" s="53">
        <f t="shared" si="0"/>
        <v>1468.7</v>
      </c>
    </row>
    <row r="11" spans="1:8" ht="18" customHeight="1" x14ac:dyDescent="0.2">
      <c r="A11" s="117" t="str">
        <f>IF(C11="","",IF(ISERROR(MATCH(C11,Modello_CE!D:D,0)),"codice non valido",""))</f>
        <v/>
      </c>
      <c r="B11" s="118"/>
      <c r="C11" s="57" t="s">
        <v>482</v>
      </c>
      <c r="D11" s="29" t="s">
        <v>1835</v>
      </c>
      <c r="E11" s="29" t="s">
        <v>1836</v>
      </c>
      <c r="F11" s="54">
        <v>10971182.42</v>
      </c>
      <c r="G11" s="54">
        <f>10548854.9</f>
        <v>10548854.9</v>
      </c>
      <c r="H11" s="53">
        <f t="shared" si="0"/>
        <v>10548854.9</v>
      </c>
    </row>
    <row r="12" spans="1:8" ht="18" customHeight="1" x14ac:dyDescent="0.25">
      <c r="A12" s="233"/>
      <c r="B12" s="234"/>
      <c r="C12" s="57" t="s">
        <v>482</v>
      </c>
      <c r="D12" s="235" t="s">
        <v>2598</v>
      </c>
      <c r="E12" s="29" t="s">
        <v>2597</v>
      </c>
      <c r="F12" s="54">
        <v>24691.45</v>
      </c>
      <c r="G12" s="54">
        <v>24691.45</v>
      </c>
      <c r="H12" s="53">
        <f t="shared" si="0"/>
        <v>24691.45</v>
      </c>
    </row>
    <row r="13" spans="1:8" ht="18" customHeight="1" x14ac:dyDescent="0.2">
      <c r="A13" s="117" t="str">
        <f>IF(C13="","",IF(ISERROR(MATCH(C13,Modello_CE!D:D,0)),"codice non valido",""))</f>
        <v/>
      </c>
      <c r="B13" s="118"/>
      <c r="C13" s="57" t="s">
        <v>484</v>
      </c>
      <c r="D13" s="29" t="s">
        <v>1837</v>
      </c>
      <c r="E13" s="29" t="s">
        <v>1791</v>
      </c>
      <c r="F13" s="54">
        <v>5869726.7599999998</v>
      </c>
      <c r="G13" s="54">
        <v>5869726.7599999998</v>
      </c>
      <c r="H13" s="53">
        <f t="shared" si="0"/>
        <v>5869726.7599999998</v>
      </c>
    </row>
    <row r="14" spans="1:8" ht="18" customHeight="1" x14ac:dyDescent="0.2">
      <c r="A14" s="117" t="str">
        <f>IF(C14="","",IF(ISERROR(MATCH(C14,Modello_CE!D:D,0)),"codice non valido",""))</f>
        <v/>
      </c>
      <c r="B14" s="118"/>
      <c r="C14" s="57" t="s">
        <v>486</v>
      </c>
      <c r="D14" s="29" t="s">
        <v>1838</v>
      </c>
      <c r="E14" s="29" t="s">
        <v>1839</v>
      </c>
      <c r="F14" s="54">
        <v>7301143.2599999998</v>
      </c>
      <c r="G14" s="54">
        <v>7294923.5700000003</v>
      </c>
      <c r="H14" s="53">
        <f t="shared" si="0"/>
        <v>7294923.5700000003</v>
      </c>
    </row>
    <row r="15" spans="1:8" ht="18" customHeight="1" x14ac:dyDescent="0.2">
      <c r="A15" s="117" t="str">
        <f>IF(C15="","",IF(ISERROR(MATCH(C15,Modello_CE!D:D,0)),"codice non valido",""))</f>
        <v/>
      </c>
      <c r="B15" s="118"/>
      <c r="C15" s="57" t="s">
        <v>478</v>
      </c>
      <c r="D15" s="29" t="s">
        <v>1844</v>
      </c>
      <c r="E15" s="29" t="s">
        <v>2907</v>
      </c>
      <c r="F15" s="54">
        <v>345584.49</v>
      </c>
      <c r="G15" s="54">
        <v>345584.49</v>
      </c>
      <c r="H15" s="53">
        <f t="shared" si="0"/>
        <v>345584.49</v>
      </c>
    </row>
    <row r="16" spans="1:8" ht="18" customHeight="1" x14ac:dyDescent="0.2">
      <c r="A16" s="117" t="str">
        <f>IF(C16="","",IF(ISERROR(MATCH(C16,Modello_CE!D:D,0)),"codice non valido",""))</f>
        <v/>
      </c>
      <c r="B16" s="118"/>
      <c r="C16" s="57" t="s">
        <v>474</v>
      </c>
      <c r="D16" s="29" t="s">
        <v>1848</v>
      </c>
      <c r="E16" s="29" t="s">
        <v>1849</v>
      </c>
      <c r="F16" s="54">
        <v>310151</v>
      </c>
      <c r="G16" s="54">
        <v>310151</v>
      </c>
      <c r="H16" s="53">
        <f t="shared" si="0"/>
        <v>310151</v>
      </c>
    </row>
    <row r="17" spans="1:8" ht="18" customHeight="1" x14ac:dyDescent="0.2">
      <c r="A17" s="117" t="str">
        <f>IF(C17="","",IF(ISERROR(MATCH(C17,Modello_CE!D:D,0)),"codice non valido",""))</f>
        <v/>
      </c>
      <c r="B17" s="118"/>
      <c r="C17" s="57" t="s">
        <v>496</v>
      </c>
      <c r="D17" s="29" t="s">
        <v>1852</v>
      </c>
      <c r="E17" s="29" t="s">
        <v>1853</v>
      </c>
      <c r="F17" s="54">
        <v>15230.27</v>
      </c>
      <c r="G17" s="54">
        <v>15230.270000000004</v>
      </c>
      <c r="H17" s="53">
        <f t="shared" si="0"/>
        <v>15230.270000000004</v>
      </c>
    </row>
    <row r="18" spans="1:8" ht="18" customHeight="1" x14ac:dyDescent="0.2">
      <c r="A18" s="192"/>
      <c r="B18" s="193"/>
      <c r="C18" s="57" t="s">
        <v>501</v>
      </c>
      <c r="D18" s="29" t="s">
        <v>1860</v>
      </c>
      <c r="E18" s="29" t="s">
        <v>1861</v>
      </c>
      <c r="F18" s="54">
        <v>49.1</v>
      </c>
      <c r="G18" s="54">
        <v>49.1</v>
      </c>
      <c r="H18" s="53">
        <f t="shared" si="0"/>
        <v>49.1</v>
      </c>
    </row>
    <row r="19" spans="1:8" ht="18" customHeight="1" x14ac:dyDescent="0.2">
      <c r="A19" s="117" t="str">
        <f>IF(C19="","",IF(ISERROR(MATCH(C19,Modello_CE!D:D,0)),"codice non valido",""))</f>
        <v/>
      </c>
      <c r="B19" s="118"/>
      <c r="C19" s="57" t="s">
        <v>502</v>
      </c>
      <c r="D19" s="29" t="s">
        <v>1862</v>
      </c>
      <c r="E19" s="29" t="s">
        <v>1863</v>
      </c>
      <c r="F19" s="54">
        <v>808.69</v>
      </c>
      <c r="G19" s="54">
        <v>808.69</v>
      </c>
      <c r="H19" s="53">
        <f t="shared" si="0"/>
        <v>808.69</v>
      </c>
    </row>
    <row r="20" spans="1:8" ht="18" customHeight="1" x14ac:dyDescent="0.2">
      <c r="A20" s="117" t="str">
        <f>IF(C20="","",IF(ISERROR(MATCH(C20,Modello_CE!D:D,0)),"codice non valido",""))</f>
        <v/>
      </c>
      <c r="B20" s="118"/>
      <c r="C20" s="57" t="s">
        <v>503</v>
      </c>
      <c r="D20" s="29" t="s">
        <v>1864</v>
      </c>
      <c r="E20" s="29" t="s">
        <v>1865</v>
      </c>
      <c r="F20" s="54">
        <v>16733.62</v>
      </c>
      <c r="G20" s="54">
        <v>16733.62</v>
      </c>
      <c r="H20" s="53">
        <f t="shared" si="0"/>
        <v>16733.62</v>
      </c>
    </row>
    <row r="21" spans="1:8" ht="18" customHeight="1" x14ac:dyDescent="0.2">
      <c r="A21" s="117" t="str">
        <f>IF(C21="","",IF(ISERROR(MATCH(C21,Modello_CE!D:D,0)),"codice non valido",""))</f>
        <v/>
      </c>
      <c r="B21" s="118"/>
      <c r="C21" s="57" t="s">
        <v>504</v>
      </c>
      <c r="D21" s="29" t="s">
        <v>1866</v>
      </c>
      <c r="E21" s="29" t="s">
        <v>1867</v>
      </c>
      <c r="F21" s="54">
        <v>125320.49</v>
      </c>
      <c r="G21" s="54">
        <v>119852.78</v>
      </c>
      <c r="H21" s="53">
        <f t="shared" si="0"/>
        <v>119852.78</v>
      </c>
    </row>
    <row r="22" spans="1:8" ht="18" customHeight="1" x14ac:dyDescent="0.2">
      <c r="A22" s="117" t="str">
        <f>IF(C22="","",IF(ISERROR(MATCH(C22,Modello_CE!D:D,0)),"codice non valido",""))</f>
        <v/>
      </c>
      <c r="B22" s="118"/>
      <c r="C22" s="57" t="s">
        <v>505</v>
      </c>
      <c r="D22" s="29" t="s">
        <v>1868</v>
      </c>
      <c r="E22" s="29" t="s">
        <v>2908</v>
      </c>
      <c r="F22" s="54">
        <v>154246.82</v>
      </c>
      <c r="G22" s="54">
        <v>146573.84</v>
      </c>
      <c r="H22" s="53">
        <f t="shared" si="0"/>
        <v>146573.84</v>
      </c>
    </row>
    <row r="23" spans="1:8" ht="18" customHeight="1" x14ac:dyDescent="0.2">
      <c r="A23" s="117" t="str">
        <f>IF(C23="","",IF(ISERROR(MATCH(C23,Modello_CE!D:D,0)),"codice non valido",""))</f>
        <v/>
      </c>
      <c r="B23" s="118"/>
      <c r="C23" s="57" t="s">
        <v>505</v>
      </c>
      <c r="D23" s="29" t="s">
        <v>1870</v>
      </c>
      <c r="E23" s="29" t="s">
        <v>2909</v>
      </c>
      <c r="F23" s="54">
        <v>15579.51</v>
      </c>
      <c r="G23" s="54">
        <v>15579.51</v>
      </c>
      <c r="H23" s="53">
        <f t="shared" si="0"/>
        <v>15579.51</v>
      </c>
    </row>
    <row r="24" spans="1:8" ht="18" customHeight="1" x14ac:dyDescent="0.2">
      <c r="A24" s="117" t="str">
        <f>IF(C24="","",IF(ISERROR(MATCH(C24,Modello_CE!D:D,0)),"codice non valido",""))</f>
        <v/>
      </c>
      <c r="B24" s="118"/>
      <c r="C24" s="57"/>
      <c r="D24" s="29"/>
      <c r="E24" s="29"/>
      <c r="F24" s="54"/>
      <c r="G24" s="54">
        <f>SUM(G7:G23)</f>
        <v>40523433.860000007</v>
      </c>
      <c r="H24" s="53"/>
    </row>
    <row r="25" spans="1:8" ht="18" customHeight="1" x14ac:dyDescent="0.2">
      <c r="A25" s="117" t="str">
        <f>IF(C25="","",IF(ISERROR(MATCH(C25,Modello_CE!D:D,0)),"codice non valido",""))</f>
        <v/>
      </c>
      <c r="B25" s="118"/>
      <c r="C25" s="57"/>
      <c r="D25" s="29"/>
      <c r="E25" s="29"/>
      <c r="F25" s="54"/>
      <c r="G25" s="54"/>
      <c r="H25" s="53"/>
    </row>
    <row r="26" spans="1:8" ht="18" customHeight="1" x14ac:dyDescent="0.2">
      <c r="A26" s="117" t="str">
        <f>IF(C26="","",IF(ISERROR(MATCH(C26,Modello_CE!D:D,0)),"codice non valido",""))</f>
        <v/>
      </c>
      <c r="B26" s="118"/>
      <c r="C26" s="57"/>
      <c r="D26" s="29"/>
      <c r="E26" s="29"/>
      <c r="F26" s="54"/>
      <c r="G26" s="54"/>
      <c r="H26" s="53"/>
    </row>
    <row r="27" spans="1:8" x14ac:dyDescent="0.2">
      <c r="A27" s="287" t="str">
        <f>IF(C27="","",IF(ISERROR(MATCH(C27,Modello_CE!D:D,0)),"codice non valido",""))</f>
        <v/>
      </c>
      <c r="B27" s="288"/>
      <c r="C27" s="16"/>
      <c r="D27" s="16"/>
    </row>
    <row r="28" spans="1:8" x14ac:dyDescent="0.2">
      <c r="A28" s="287" t="str">
        <f>IF(C28="","",IF(ISERROR(MATCH(C28,Modello_CE!D:D,0)),"codice non valido",""))</f>
        <v/>
      </c>
      <c r="B28" s="288"/>
      <c r="C28" s="7"/>
      <c r="D28" s="7"/>
    </row>
    <row r="29" spans="1:8" x14ac:dyDescent="0.2">
      <c r="A29" s="287" t="str">
        <f>IF(C29="","",IF(ISERROR(MATCH(C29,Modello_CE!D:D,0)),"codice non valido",""))</f>
        <v/>
      </c>
      <c r="B29" s="288"/>
      <c r="C29" s="7"/>
      <c r="D29" s="7"/>
    </row>
    <row r="30" spans="1:8" x14ac:dyDescent="0.2">
      <c r="A30" s="287" t="str">
        <f>IF(C30="","",IF(ISERROR(MATCH(C30,Modello_CE!D:D,0)),"codice non valido",""))</f>
        <v/>
      </c>
      <c r="B30" s="288"/>
      <c r="C30" s="7"/>
      <c r="D30" s="7"/>
    </row>
    <row r="31" spans="1:8" x14ac:dyDescent="0.2">
      <c r="A31" s="287" t="str">
        <f>IF(C31="","",IF(ISERROR(MATCH(C31,Modello_CE!D:D,0)),"codice non valido",""))</f>
        <v/>
      </c>
      <c r="B31" s="288"/>
      <c r="C31" s="7"/>
      <c r="D31" s="7"/>
    </row>
    <row r="32" spans="1:8" x14ac:dyDescent="0.2">
      <c r="A32" s="287" t="str">
        <f>IF(C32="","",IF(ISERROR(MATCH(C32,Modello_CE!D:D,0)),"codice non valido",""))</f>
        <v/>
      </c>
      <c r="B32" s="288"/>
      <c r="C32" s="7"/>
      <c r="D32" s="7"/>
    </row>
    <row r="33" spans="1:4" x14ac:dyDescent="0.2">
      <c r="A33" s="287" t="str">
        <f>IF(C33="","",IF(ISERROR(MATCH(C33,Modello_CE!D:D,0)),"codice non valido",""))</f>
        <v/>
      </c>
      <c r="B33" s="288"/>
      <c r="C33" s="7"/>
      <c r="D33" s="7"/>
    </row>
    <row r="34" spans="1:4" x14ac:dyDescent="0.2">
      <c r="A34" s="287" t="str">
        <f>IF(C34="","",IF(ISERROR(MATCH(C34,Modello_CE!D:D,0)),"codice non valido",""))</f>
        <v/>
      </c>
      <c r="B34" s="288"/>
      <c r="C34" s="7"/>
      <c r="D34" s="7"/>
    </row>
    <row r="35" spans="1:4" x14ac:dyDescent="0.2">
      <c r="A35" s="287" t="str">
        <f>IF(C35="","",IF(ISERROR(MATCH(C35,Modello_CE!D:D,0)),"codice non valido",""))</f>
        <v/>
      </c>
      <c r="B35" s="288"/>
      <c r="C35" s="7"/>
      <c r="D35" s="7"/>
    </row>
    <row r="36" spans="1:4" x14ac:dyDescent="0.2">
      <c r="A36" s="287" t="str">
        <f>IF(C36="","",IF(ISERROR(MATCH(C36,Modello_CE!D:D,0)),"codice non valido",""))</f>
        <v/>
      </c>
      <c r="B36" s="288"/>
      <c r="C36" s="7"/>
      <c r="D36" s="7"/>
    </row>
    <row r="37" spans="1:4" x14ac:dyDescent="0.2">
      <c r="A37" s="287" t="str">
        <f>IF(C37="","",IF(ISERROR(MATCH(C37,Modello_CE!D:D,0)),"codice non valido",""))</f>
        <v/>
      </c>
      <c r="B37" s="288"/>
      <c r="C37" s="7"/>
      <c r="D37" s="7"/>
    </row>
    <row r="38" spans="1:4" x14ac:dyDescent="0.2">
      <c r="A38" s="287" t="str">
        <f>IF(C38="","",IF(ISERROR(MATCH(C38,Modello_CE!D:D,0)),"codice non valido",""))</f>
        <v/>
      </c>
      <c r="B38" s="288"/>
      <c r="C38" s="7"/>
      <c r="D38" s="7"/>
    </row>
    <row r="39" spans="1:4" x14ac:dyDescent="0.2">
      <c r="A39" s="287" t="str">
        <f>IF(C39="","",IF(ISERROR(MATCH(C39,Modello_CE!D:D,0)),"codice non valido",""))</f>
        <v/>
      </c>
      <c r="B39" s="288"/>
      <c r="C39" s="7"/>
      <c r="D39" s="7"/>
    </row>
    <row r="40" spans="1:4" x14ac:dyDescent="0.2">
      <c r="A40" s="287" t="str">
        <f>IF(C40="","",IF(ISERROR(MATCH(C40,Modello_CE!D:D,0)),"codice non valido",""))</f>
        <v/>
      </c>
      <c r="B40" s="288"/>
      <c r="C40" s="7"/>
      <c r="D40" s="7"/>
    </row>
    <row r="41" spans="1:4" x14ac:dyDescent="0.2">
      <c r="A41" s="287" t="str">
        <f>IF(C41="","",IF(ISERROR(MATCH(C41,Modello_CE!D:D,0)),"codice non valido",""))</f>
        <v/>
      </c>
      <c r="B41" s="288"/>
      <c r="C41" s="7"/>
      <c r="D41" s="7"/>
    </row>
    <row r="42" spans="1:4" x14ac:dyDescent="0.2">
      <c r="A42" s="287" t="str">
        <f>IF(C42="","",IF(ISERROR(MATCH(C42,Modello_CE!D:D,0)),"codice non valido",""))</f>
        <v/>
      </c>
      <c r="B42" s="288"/>
      <c r="C42" s="7"/>
      <c r="D42" s="7"/>
    </row>
    <row r="43" spans="1:4" x14ac:dyDescent="0.2">
      <c r="A43" s="287" t="str">
        <f>IF(C43="","",IF(ISERROR(MATCH(C43,Modello_CE!D:D,0)),"codice non valido",""))</f>
        <v/>
      </c>
      <c r="B43" s="288"/>
      <c r="C43" s="7"/>
      <c r="D43" s="7"/>
    </row>
    <row r="44" spans="1:4" x14ac:dyDescent="0.2">
      <c r="A44" s="287" t="str">
        <f>IF(C44="","",IF(ISERROR(MATCH(C44,Modello_CE!D:D,0)),"codice non valido",""))</f>
        <v/>
      </c>
      <c r="B44" s="288"/>
      <c r="C44" s="7"/>
      <c r="D44" s="7"/>
    </row>
    <row r="45" spans="1:4" x14ac:dyDescent="0.2">
      <c r="A45" s="287" t="str">
        <f>IF(C45="","",IF(ISERROR(MATCH(C45,Modello_CE!D:D,0)),"codice non valido",""))</f>
        <v/>
      </c>
      <c r="B45" s="288"/>
      <c r="C45" s="7"/>
      <c r="D45" s="7"/>
    </row>
    <row r="46" spans="1:4" x14ac:dyDescent="0.2">
      <c r="A46" s="287" t="str">
        <f>IF(C46="","",IF(ISERROR(MATCH(C46,Modello_CE!D:D,0)),"codice non valido",""))</f>
        <v/>
      </c>
      <c r="B46" s="288"/>
      <c r="C46" s="7"/>
      <c r="D46" s="7"/>
    </row>
    <row r="47" spans="1:4" x14ac:dyDescent="0.2">
      <c r="A47" s="287" t="str">
        <f>IF(C47="","",IF(ISERROR(MATCH(C47,Modello_CE!D:D,0)),"codice non valido",""))</f>
        <v/>
      </c>
      <c r="B47" s="288"/>
      <c r="C47" s="7"/>
      <c r="D47" s="7"/>
    </row>
    <row r="48" spans="1:4" x14ac:dyDescent="0.2">
      <c r="A48" s="287" t="str">
        <f>IF(C48="","",IF(ISERROR(MATCH(C48,Modello_CE!D:D,0)),"codice non valido",""))</f>
        <v/>
      </c>
      <c r="B48" s="288"/>
      <c r="C48" s="7"/>
      <c r="D48" s="7"/>
    </row>
    <row r="49" spans="1:4" x14ac:dyDescent="0.2">
      <c r="A49" s="287" t="str">
        <f>IF(C49="","",IF(ISERROR(MATCH(C49,Modello_CE!D:D,0)),"codice non valido",""))</f>
        <v/>
      </c>
      <c r="B49" s="288"/>
      <c r="C49" s="7"/>
      <c r="D49" s="7"/>
    </row>
    <row r="50" spans="1:4" x14ac:dyDescent="0.2">
      <c r="A50" s="287" t="str">
        <f>IF(C50="","",IF(ISERROR(MATCH(C50,Modello_CE!D:D,0)),"codice non valido",""))</f>
        <v/>
      </c>
      <c r="B50" s="288"/>
      <c r="C50" s="7"/>
      <c r="D50" s="7"/>
    </row>
    <row r="51" spans="1:4" x14ac:dyDescent="0.2">
      <c r="A51" s="287" t="str">
        <f>IF(C51="","",IF(ISERROR(MATCH(C51,Modello_CE!D:D,0)),"codice non valido",""))</f>
        <v/>
      </c>
      <c r="B51" s="288"/>
      <c r="C51" s="7"/>
      <c r="D51" s="7"/>
    </row>
    <row r="52" spans="1:4" x14ac:dyDescent="0.2">
      <c r="A52" s="287" t="str">
        <f>IF(C52="","",IF(ISERROR(MATCH(C52,Modello_CE!D:D,0)),"codice non valido",""))</f>
        <v/>
      </c>
      <c r="B52" s="288"/>
      <c r="C52" s="7"/>
      <c r="D52" s="7"/>
    </row>
    <row r="53" spans="1:4" x14ac:dyDescent="0.2">
      <c r="A53" s="287" t="str">
        <f>IF(C53="","",IF(ISERROR(MATCH(C53,Modello_CE!D:D,0)),"codice non valido",""))</f>
        <v/>
      </c>
      <c r="B53" s="288"/>
      <c r="C53" s="7"/>
      <c r="D53" s="7"/>
    </row>
    <row r="54" spans="1:4" x14ac:dyDescent="0.2">
      <c r="A54" s="287" t="str">
        <f>IF(C54="","",IF(ISERROR(MATCH(C54,Modello_CE!D:D,0)),"codice non valido",""))</f>
        <v/>
      </c>
      <c r="B54" s="288"/>
      <c r="C54" s="7"/>
      <c r="D54" s="7"/>
    </row>
    <row r="55" spans="1:4" x14ac:dyDescent="0.2">
      <c r="A55" s="287" t="str">
        <f>IF(C55="","",IF(ISERROR(MATCH(C55,Modello_CE!D:D,0)),"codice non valido",""))</f>
        <v/>
      </c>
      <c r="B55" s="288"/>
      <c r="C55" s="7"/>
      <c r="D55" s="7"/>
    </row>
    <row r="56" spans="1:4" x14ac:dyDescent="0.2">
      <c r="A56" s="287" t="str">
        <f>IF(C56="","",IF(ISERROR(MATCH(C56,Modello_CE!D:D,0)),"codice non valido",""))</f>
        <v/>
      </c>
      <c r="B56" s="288"/>
      <c r="C56" s="7"/>
      <c r="D56" s="7"/>
    </row>
    <row r="57" spans="1:4" x14ac:dyDescent="0.2">
      <c r="A57" s="287" t="str">
        <f>IF(C57="","",IF(ISERROR(MATCH(C57,Modello_CE!D:D,0)),"codice non valido",""))</f>
        <v/>
      </c>
      <c r="B57" s="288"/>
      <c r="C57" s="7"/>
      <c r="D57" s="7"/>
    </row>
    <row r="58" spans="1:4" x14ac:dyDescent="0.2">
      <c r="A58" s="287" t="str">
        <f>IF(C58="","",IF(ISERROR(MATCH(C58,Modello_CE!D:D,0)),"codice non valido",""))</f>
        <v/>
      </c>
      <c r="B58" s="288"/>
      <c r="C58" s="7"/>
      <c r="D58" s="7"/>
    </row>
    <row r="59" spans="1:4" x14ac:dyDescent="0.2">
      <c r="A59" s="287" t="str">
        <f>IF(C59="","",IF(ISERROR(MATCH(C59,Modello_CE!D:D,0)),"codice non valido",""))</f>
        <v/>
      </c>
      <c r="B59" s="288"/>
      <c r="C59" s="7"/>
      <c r="D59" s="7"/>
    </row>
    <row r="60" spans="1:4" x14ac:dyDescent="0.2">
      <c r="A60" s="287" t="str">
        <f>IF(C60="","",IF(ISERROR(MATCH(C60,Modello_CE!D:D,0)),"codice non valido",""))</f>
        <v/>
      </c>
      <c r="B60" s="288"/>
      <c r="C60" s="7"/>
      <c r="D60" s="7"/>
    </row>
    <row r="61" spans="1:4" x14ac:dyDescent="0.2">
      <c r="A61" s="287" t="str">
        <f>IF(C61="","",IF(ISERROR(MATCH(C61,Modello_CE!D:D,0)),"codice non valido",""))</f>
        <v/>
      </c>
      <c r="B61" s="288"/>
      <c r="C61" s="7"/>
      <c r="D61" s="7"/>
    </row>
    <row r="62" spans="1:4" x14ac:dyDescent="0.2">
      <c r="A62" s="287" t="str">
        <f>IF(C62="","",IF(ISERROR(MATCH(C62,Modello_CE!D:D,0)),"codice non valido",""))</f>
        <v/>
      </c>
      <c r="B62" s="288"/>
      <c r="C62" s="7"/>
      <c r="D62" s="7"/>
    </row>
    <row r="63" spans="1:4" x14ac:dyDescent="0.2">
      <c r="A63" s="287" t="str">
        <f>IF(C63="","",IF(ISERROR(MATCH(C63,Modello_CE!D:D,0)),"codice non valido",""))</f>
        <v/>
      </c>
      <c r="B63" s="288"/>
      <c r="C63" s="7"/>
      <c r="D63" s="7"/>
    </row>
    <row r="64" spans="1:4" x14ac:dyDescent="0.2">
      <c r="A64" s="287" t="str">
        <f>IF(C64="","",IF(ISERROR(MATCH(C64,Modello_CE!D:D,0)),"codice non valido",""))</f>
        <v/>
      </c>
      <c r="B64" s="288"/>
      <c r="C64" s="7"/>
      <c r="D64" s="7"/>
    </row>
    <row r="65" spans="1:4" x14ac:dyDescent="0.2">
      <c r="A65" s="287" t="str">
        <f>IF(C65="","",IF(ISERROR(MATCH(C65,Modello_CE!D:D,0)),"codice non valido",""))</f>
        <v/>
      </c>
      <c r="B65" s="288"/>
      <c r="C65" s="7"/>
      <c r="D65" s="7"/>
    </row>
    <row r="66" spans="1:4" x14ac:dyDescent="0.2">
      <c r="A66" s="287" t="str">
        <f>IF(C66="","",IF(ISERROR(MATCH(C66,Modello_CE!D:D,0)),"codice non valido",""))</f>
        <v/>
      </c>
      <c r="B66" s="288"/>
      <c r="C66" s="7"/>
      <c r="D66" s="7"/>
    </row>
    <row r="67" spans="1:4" x14ac:dyDescent="0.2">
      <c r="A67" s="287" t="str">
        <f>IF(C67="","",IF(ISERROR(MATCH(C67,Modello_CE!D:D,0)),"codice non valido",""))</f>
        <v/>
      </c>
      <c r="B67" s="288"/>
      <c r="C67" s="7"/>
      <c r="D67" s="7"/>
    </row>
    <row r="68" spans="1:4" x14ac:dyDescent="0.2">
      <c r="A68" s="287" t="str">
        <f>IF(C68="","",IF(ISERROR(MATCH(C68,Modello_CE!D:D,0)),"codice non valido",""))</f>
        <v/>
      </c>
      <c r="B68" s="288"/>
      <c r="C68" s="7"/>
      <c r="D68" s="7"/>
    </row>
    <row r="69" spans="1:4" x14ac:dyDescent="0.2">
      <c r="A69" s="287" t="str">
        <f>IF(C69="","",IF(ISERROR(MATCH(C69,Modello_CE!D:D,0)),"codice non valido",""))</f>
        <v/>
      </c>
      <c r="B69" s="288"/>
      <c r="C69" s="7"/>
      <c r="D69" s="7"/>
    </row>
    <row r="70" spans="1:4" x14ac:dyDescent="0.2">
      <c r="A70" s="287" t="str">
        <f>IF(C70="","",IF(ISERROR(MATCH(C70,Modello_CE!D:D,0)),"codice non valido",""))</f>
        <v/>
      </c>
      <c r="B70" s="288"/>
      <c r="C70" s="7"/>
      <c r="D70" s="7"/>
    </row>
    <row r="71" spans="1:4" x14ac:dyDescent="0.2">
      <c r="A71" s="287" t="str">
        <f>IF(C71="","",IF(ISERROR(MATCH(C71,Modello_CE!D:D,0)),"codice non valido",""))</f>
        <v/>
      </c>
      <c r="B71" s="288"/>
      <c r="C71" s="7"/>
      <c r="D71" s="7"/>
    </row>
    <row r="72" spans="1:4" x14ac:dyDescent="0.2">
      <c r="A72" s="287" t="str">
        <f>IF(C72="","",IF(ISERROR(MATCH(C72,Modello_CE!D:D,0)),"codice non valido",""))</f>
        <v/>
      </c>
      <c r="B72" s="288"/>
      <c r="C72" s="7"/>
      <c r="D72" s="7"/>
    </row>
    <row r="73" spans="1:4" x14ac:dyDescent="0.2">
      <c r="A73" s="287" t="str">
        <f>IF(C73="","",IF(ISERROR(MATCH(C73,Modello_CE!D:D,0)),"codice non valido",""))</f>
        <v/>
      </c>
      <c r="B73" s="288"/>
      <c r="C73" s="7"/>
      <c r="D73" s="7"/>
    </row>
    <row r="74" spans="1:4" x14ac:dyDescent="0.2">
      <c r="A74" s="287" t="str">
        <f>IF(C74="","",IF(ISERROR(MATCH(C74,Modello_CE!D:D,0)),"codice non valido",""))</f>
        <v/>
      </c>
      <c r="B74" s="288"/>
      <c r="C74" s="7"/>
      <c r="D74" s="7"/>
    </row>
    <row r="75" spans="1:4" x14ac:dyDescent="0.2">
      <c r="A75" s="287" t="str">
        <f>IF(C75="","",IF(ISERROR(MATCH(C75,Modello_CE!D:D,0)),"codice non valido",""))</f>
        <v/>
      </c>
      <c r="B75" s="288"/>
      <c r="C75" s="7"/>
      <c r="D75" s="7"/>
    </row>
    <row r="76" spans="1:4" x14ac:dyDescent="0.2">
      <c r="A76" s="287" t="str">
        <f>IF(C76="","",IF(ISERROR(MATCH(C76,Modello_CE!D:D,0)),"codice non valido",""))</f>
        <v/>
      </c>
      <c r="B76" s="288"/>
      <c r="C76" s="7"/>
      <c r="D76" s="7"/>
    </row>
    <row r="77" spans="1:4" x14ac:dyDescent="0.2">
      <c r="A77" s="287" t="str">
        <f>IF(C77="","",IF(ISERROR(MATCH(C77,Modello_CE!D:D,0)),"codice non valido",""))</f>
        <v/>
      </c>
      <c r="B77" s="288"/>
      <c r="C77" s="7"/>
      <c r="D77" s="7"/>
    </row>
    <row r="78" spans="1:4" x14ac:dyDescent="0.2">
      <c r="A78" s="287" t="str">
        <f>IF(C78="","",IF(ISERROR(MATCH(C78,Modello_CE!D:D,0)),"codice non valido",""))</f>
        <v/>
      </c>
      <c r="B78" s="288"/>
      <c r="C78" s="7"/>
      <c r="D78" s="7"/>
    </row>
    <row r="79" spans="1:4" x14ac:dyDescent="0.2">
      <c r="A79" s="287" t="str">
        <f>IF(C79="","",IF(ISERROR(MATCH(C79,Modello_CE!D:D,0)),"codice non valido",""))</f>
        <v/>
      </c>
      <c r="B79" s="288"/>
      <c r="C79" s="7"/>
      <c r="D79" s="7"/>
    </row>
    <row r="80" spans="1:4" x14ac:dyDescent="0.2">
      <c r="A80" s="287" t="str">
        <f>IF(C80="","",IF(ISERROR(MATCH(C80,Modello_CE!D:D,0)),"codice non valido",""))</f>
        <v/>
      </c>
      <c r="B80" s="288"/>
      <c r="C80" s="7"/>
      <c r="D80" s="7"/>
    </row>
    <row r="81" spans="1:4" x14ac:dyDescent="0.2">
      <c r="A81" s="287" t="str">
        <f>IF(C81="","",IF(ISERROR(MATCH(C81,Modello_CE!D:D,0)),"codice non valido",""))</f>
        <v/>
      </c>
      <c r="B81" s="288"/>
      <c r="C81" s="7"/>
      <c r="D81" s="7"/>
    </row>
    <row r="82" spans="1:4" x14ac:dyDescent="0.2">
      <c r="A82" s="287" t="str">
        <f>IF(C82="","",IF(ISERROR(MATCH(C82,Modello_CE!D:D,0)),"codice non valido",""))</f>
        <v/>
      </c>
      <c r="B82" s="288"/>
      <c r="C82" s="7"/>
      <c r="D82" s="7"/>
    </row>
    <row r="83" spans="1:4" x14ac:dyDescent="0.2">
      <c r="A83" s="287" t="str">
        <f>IF(C83="","",IF(ISERROR(MATCH(C83,Modello_CE!D:D,0)),"codice non valido",""))</f>
        <v/>
      </c>
      <c r="B83" s="288"/>
      <c r="C83" s="7"/>
      <c r="D83" s="7"/>
    </row>
    <row r="84" spans="1:4" x14ac:dyDescent="0.2">
      <c r="A84" s="287" t="str">
        <f>IF(C84="","",IF(ISERROR(MATCH(C84,Modello_CE!D:D,0)),"codice non valido",""))</f>
        <v/>
      </c>
      <c r="B84" s="288"/>
      <c r="C84" s="7"/>
      <c r="D84" s="7"/>
    </row>
    <row r="85" spans="1:4" x14ac:dyDescent="0.2">
      <c r="A85" s="287" t="str">
        <f>IF(C85="","",IF(ISERROR(MATCH(C85,Modello_CE!D:D,0)),"codice non valido",""))</f>
        <v/>
      </c>
      <c r="B85" s="288"/>
      <c r="C85" s="7"/>
      <c r="D85" s="7"/>
    </row>
    <row r="86" spans="1:4" x14ac:dyDescent="0.2">
      <c r="A86" s="287" t="str">
        <f>IF(C86="","",IF(ISERROR(MATCH(C86,Modello_CE!D:D,0)),"codice non valido",""))</f>
        <v/>
      </c>
      <c r="B86" s="288"/>
      <c r="C86" s="7"/>
      <c r="D86" s="7"/>
    </row>
    <row r="87" spans="1:4" x14ac:dyDescent="0.2">
      <c r="A87" s="287" t="str">
        <f>IF(C87="","",IF(ISERROR(MATCH(C87,Modello_CE!D:D,0)),"codice non valido",""))</f>
        <v/>
      </c>
      <c r="B87" s="288"/>
      <c r="C87" s="7"/>
      <c r="D87" s="7"/>
    </row>
    <row r="88" spans="1:4" x14ac:dyDescent="0.2">
      <c r="A88" s="287" t="str">
        <f>IF(C88="","",IF(ISERROR(MATCH(C88,Modello_CE!D:D,0)),"codice non valido",""))</f>
        <v/>
      </c>
      <c r="B88" s="288"/>
      <c r="C88" s="7"/>
      <c r="D88" s="7"/>
    </row>
    <row r="89" spans="1:4" x14ac:dyDescent="0.2">
      <c r="A89" s="287" t="str">
        <f>IF(C89="","",IF(ISERROR(MATCH(C89,Modello_CE!D:D,0)),"codice non valido",""))</f>
        <v/>
      </c>
      <c r="B89" s="288"/>
      <c r="C89" s="7"/>
      <c r="D89" s="7"/>
    </row>
    <row r="90" spans="1:4" x14ac:dyDescent="0.2">
      <c r="A90" s="287" t="str">
        <f>IF(C90="","",IF(ISERROR(MATCH(C90,Modello_CE!D:D,0)),"codice non valido",""))</f>
        <v/>
      </c>
      <c r="B90" s="288"/>
      <c r="C90" s="7"/>
      <c r="D90" s="7"/>
    </row>
    <row r="91" spans="1:4" x14ac:dyDescent="0.2">
      <c r="A91" s="287" t="str">
        <f>IF(C91="","",IF(ISERROR(MATCH(C91,Modello_CE!D:D,0)),"codice non valido",""))</f>
        <v/>
      </c>
      <c r="B91" s="288"/>
      <c r="C91" s="7"/>
      <c r="D91" s="7"/>
    </row>
    <row r="92" spans="1:4" x14ac:dyDescent="0.2">
      <c r="A92" s="287" t="str">
        <f>IF(C92="","",IF(ISERROR(MATCH(C92,Modello_CE!D:D,0)),"codice non valido",""))</f>
        <v/>
      </c>
      <c r="B92" s="288"/>
      <c r="C92" s="7"/>
      <c r="D92" s="7"/>
    </row>
    <row r="93" spans="1:4" x14ac:dyDescent="0.2">
      <c r="A93" s="287" t="str">
        <f>IF(C93="","",IF(ISERROR(MATCH(C93,Modello_CE!D:D,0)),"codice non valido",""))</f>
        <v/>
      </c>
      <c r="B93" s="288"/>
      <c r="C93" s="7"/>
      <c r="D93" s="7"/>
    </row>
    <row r="94" spans="1:4" x14ac:dyDescent="0.2">
      <c r="A94" s="287" t="str">
        <f>IF(C94="","",IF(ISERROR(MATCH(C94,Modello_CE!D:D,0)),"codice non valido",""))</f>
        <v/>
      </c>
      <c r="B94" s="288"/>
      <c r="C94" s="7"/>
      <c r="D94" s="7"/>
    </row>
    <row r="95" spans="1:4" x14ac:dyDescent="0.2">
      <c r="A95" s="287" t="str">
        <f>IF(C95="","",IF(ISERROR(MATCH(C95,Modello_CE!D:D,0)),"codice non valido",""))</f>
        <v/>
      </c>
      <c r="B95" s="288"/>
      <c r="C95" s="7"/>
      <c r="D95" s="7"/>
    </row>
    <row r="96" spans="1:4" x14ac:dyDescent="0.2">
      <c r="A96" s="287" t="str">
        <f>IF(C96="","",IF(ISERROR(MATCH(C96,Modello_CE!D:D,0)),"codice non valido",""))</f>
        <v/>
      </c>
      <c r="B96" s="288"/>
      <c r="C96" s="7"/>
      <c r="D96" s="7"/>
    </row>
    <row r="97" spans="1:4" x14ac:dyDescent="0.2">
      <c r="A97" s="287" t="str">
        <f>IF(C97="","",IF(ISERROR(MATCH(C97,Modello_CE!D:D,0)),"codice non valido",""))</f>
        <v/>
      </c>
      <c r="B97" s="288"/>
      <c r="C97" s="7"/>
      <c r="D97" s="7"/>
    </row>
    <row r="98" spans="1:4" x14ac:dyDescent="0.2">
      <c r="A98" s="287" t="str">
        <f>IF(C98="","",IF(ISERROR(MATCH(C98,Modello_CE!D:D,0)),"codice non valido",""))</f>
        <v/>
      </c>
      <c r="B98" s="288"/>
      <c r="C98" s="7"/>
      <c r="D98" s="7"/>
    </row>
    <row r="99" spans="1:4" x14ac:dyDescent="0.2">
      <c r="A99" s="287" t="str">
        <f>IF(C99="","",IF(ISERROR(MATCH(C99,Modello_CE!D:D,0)),"codice non valido",""))</f>
        <v/>
      </c>
      <c r="B99" s="288"/>
      <c r="C99" s="7"/>
      <c r="D99" s="7"/>
    </row>
    <row r="100" spans="1:4" x14ac:dyDescent="0.2">
      <c r="A100" s="287" t="str">
        <f>IF(C100="","",IF(ISERROR(MATCH(C100,Modello_CE!D:D,0)),"codice non valido",""))</f>
        <v/>
      </c>
      <c r="B100" s="288"/>
      <c r="C100" s="7"/>
      <c r="D100" s="7"/>
    </row>
    <row r="101" spans="1:4" x14ac:dyDescent="0.2">
      <c r="A101" s="287" t="str">
        <f>IF(C101="","",IF(ISERROR(MATCH(C101,Modello_CE!D:D,0)),"codice non valido",""))</f>
        <v/>
      </c>
      <c r="B101" s="288"/>
      <c r="C101" s="7"/>
      <c r="D101" s="7"/>
    </row>
    <row r="102" spans="1:4" x14ac:dyDescent="0.2">
      <c r="A102" s="287" t="str">
        <f>IF(C102="","",IF(ISERROR(MATCH(C102,Modello_CE!D:D,0)),"codice non valido",""))</f>
        <v/>
      </c>
      <c r="B102" s="288"/>
      <c r="C102" s="7"/>
      <c r="D102" s="7"/>
    </row>
    <row r="103" spans="1:4" x14ac:dyDescent="0.2">
      <c r="A103" s="287" t="str">
        <f>IF(C103="","",IF(ISERROR(MATCH(C103,Modello_CE!D:D,0)),"codice non valido",""))</f>
        <v/>
      </c>
      <c r="B103" s="288"/>
      <c r="C103" s="7"/>
      <c r="D103" s="7"/>
    </row>
    <row r="104" spans="1:4" x14ac:dyDescent="0.2">
      <c r="A104" s="287" t="str">
        <f>IF(C104="","",IF(ISERROR(MATCH(C104,Modello_CE!D:D,0)),"codice non valido",""))</f>
        <v/>
      </c>
      <c r="B104" s="288"/>
      <c r="C104" s="7"/>
      <c r="D104" s="7"/>
    </row>
    <row r="105" spans="1:4" x14ac:dyDescent="0.2">
      <c r="A105" s="287" t="str">
        <f>IF(C105="","",IF(ISERROR(MATCH(C105,Modello_CE!D:D,0)),"codice non valido",""))</f>
        <v/>
      </c>
      <c r="B105" s="288"/>
      <c r="C105" s="7"/>
      <c r="D105" s="7"/>
    </row>
    <row r="106" spans="1:4" x14ac:dyDescent="0.2">
      <c r="A106" s="287" t="str">
        <f>IF(C106="","",IF(ISERROR(MATCH(C106,Modello_CE!D:D,0)),"codice non valido",""))</f>
        <v/>
      </c>
      <c r="B106" s="288"/>
      <c r="C106" s="7"/>
      <c r="D106" s="7"/>
    </row>
    <row r="107" spans="1:4" x14ac:dyDescent="0.2">
      <c r="A107" s="287" t="str">
        <f>IF(C107="","",IF(ISERROR(MATCH(C107,Modello_CE!D:D,0)),"codice non valido",""))</f>
        <v/>
      </c>
      <c r="B107" s="288"/>
      <c r="C107" s="7"/>
      <c r="D107" s="7"/>
    </row>
    <row r="108" spans="1:4" x14ac:dyDescent="0.2">
      <c r="A108" s="287" t="str">
        <f>IF(C108="","",IF(ISERROR(MATCH(C108,Modello_CE!D:D,0)),"codice non valido",""))</f>
        <v/>
      </c>
      <c r="B108" s="288"/>
      <c r="C108" s="7"/>
      <c r="D108" s="7"/>
    </row>
    <row r="109" spans="1:4" x14ac:dyDescent="0.2">
      <c r="A109" s="287" t="str">
        <f>IF(C109="","",IF(ISERROR(MATCH(C109,Modello_CE!D:D,0)),"codice non valido",""))</f>
        <v/>
      </c>
      <c r="B109" s="288"/>
      <c r="C109" s="7"/>
      <c r="D109" s="7"/>
    </row>
    <row r="110" spans="1:4" x14ac:dyDescent="0.2">
      <c r="A110" s="287" t="str">
        <f>IF(C110="","",IF(ISERROR(MATCH(C110,Modello_CE!D:D,0)),"codice non valido",""))</f>
        <v/>
      </c>
      <c r="B110" s="288"/>
      <c r="C110" s="7"/>
      <c r="D110" s="7"/>
    </row>
    <row r="111" spans="1:4" x14ac:dyDescent="0.2">
      <c r="A111" s="287" t="str">
        <f>IF(C111="","",IF(ISERROR(MATCH(C111,Modello_CE!D:D,0)),"codice non valido",""))</f>
        <v/>
      </c>
      <c r="B111" s="288"/>
      <c r="C111" s="7"/>
      <c r="D111" s="7"/>
    </row>
    <row r="112" spans="1:4" x14ac:dyDescent="0.2">
      <c r="A112" s="287" t="str">
        <f>IF(C112="","",IF(ISERROR(MATCH(C112,Modello_CE!D:D,0)),"codice non valido",""))</f>
        <v/>
      </c>
      <c r="B112" s="288"/>
      <c r="C112" s="7"/>
      <c r="D112" s="7"/>
    </row>
    <row r="113" spans="1:4" x14ac:dyDescent="0.2">
      <c r="A113" s="287" t="str">
        <f>IF(C113="","",IF(ISERROR(MATCH(C113,Modello_CE!D:D,0)),"codice non valido",""))</f>
        <v/>
      </c>
      <c r="B113" s="288"/>
      <c r="C113" s="7"/>
      <c r="D113" s="7"/>
    </row>
    <row r="114" spans="1:4" x14ac:dyDescent="0.2">
      <c r="A114" s="287" t="str">
        <f>IF(C114="","",IF(ISERROR(MATCH(C114,Modello_CE!D:D,0)),"codice non valido",""))</f>
        <v/>
      </c>
      <c r="B114" s="288"/>
      <c r="C114" s="7"/>
      <c r="D114" s="7"/>
    </row>
    <row r="115" spans="1:4" x14ac:dyDescent="0.2">
      <c r="A115" s="287" t="str">
        <f>IF(C115="","",IF(ISERROR(MATCH(C115,Modello_CE!D:D,0)),"codice non valido",""))</f>
        <v/>
      </c>
      <c r="B115" s="288"/>
      <c r="C115" s="7"/>
      <c r="D115" s="7"/>
    </row>
    <row r="116" spans="1:4" x14ac:dyDescent="0.2">
      <c r="A116" s="287" t="str">
        <f>IF(C116="","",IF(ISERROR(MATCH(C116,Modello_CE!D:D,0)),"codice non valido",""))</f>
        <v/>
      </c>
      <c r="B116" s="288"/>
      <c r="C116" s="7"/>
      <c r="D116" s="7"/>
    </row>
    <row r="117" spans="1:4" x14ac:dyDescent="0.2">
      <c r="A117" s="287" t="str">
        <f>IF(C117="","",IF(ISERROR(MATCH(C117,Modello_CE!D:D,0)),"codice non valido",""))</f>
        <v/>
      </c>
      <c r="B117" s="288"/>
      <c r="C117" s="7"/>
      <c r="D117" s="7"/>
    </row>
    <row r="118" spans="1:4" x14ac:dyDescent="0.2">
      <c r="A118" s="287" t="str">
        <f>IF(C118="","",IF(ISERROR(MATCH(C118,Modello_CE!D:D,0)),"codice non valido",""))</f>
        <v/>
      </c>
      <c r="B118" s="288"/>
      <c r="C118" s="7"/>
      <c r="D118" s="7"/>
    </row>
    <row r="119" spans="1:4" x14ac:dyDescent="0.2">
      <c r="A119" s="287" t="str">
        <f>IF(C119="","",IF(ISERROR(MATCH(C119,Modello_CE!D:D,0)),"codice non valido",""))</f>
        <v/>
      </c>
      <c r="B119" s="288"/>
      <c r="C119" s="7"/>
      <c r="D119" s="7"/>
    </row>
    <row r="120" spans="1:4" x14ac:dyDescent="0.2">
      <c r="A120" s="287" t="str">
        <f>IF(C120="","",IF(ISERROR(MATCH(C120,Modello_CE!D:D,0)),"codice non valido",""))</f>
        <v/>
      </c>
      <c r="B120" s="288"/>
      <c r="C120" s="7"/>
      <c r="D120" s="7"/>
    </row>
    <row r="121" spans="1:4" x14ac:dyDescent="0.2">
      <c r="A121" s="287" t="str">
        <f>IF(C121="","",IF(ISERROR(MATCH(C121,Modello_CE!D:D,0)),"codice non valido",""))</f>
        <v/>
      </c>
      <c r="B121" s="288"/>
      <c r="C121" s="7"/>
      <c r="D121" s="7"/>
    </row>
    <row r="122" spans="1:4" x14ac:dyDescent="0.2">
      <c r="A122" s="287" t="str">
        <f>IF(C122="","",IF(ISERROR(MATCH(C122,Modello_CE!D:D,0)),"codice non valido",""))</f>
        <v/>
      </c>
      <c r="B122" s="288"/>
      <c r="C122" s="7"/>
      <c r="D122" s="7"/>
    </row>
    <row r="123" spans="1:4" x14ac:dyDescent="0.2">
      <c r="A123" s="287" t="str">
        <f>IF(C123="","",IF(ISERROR(MATCH(C123,Modello_CE!D:D,0)),"codice non valido",""))</f>
        <v/>
      </c>
      <c r="B123" s="288"/>
      <c r="C123" s="7"/>
      <c r="D123" s="7"/>
    </row>
    <row r="124" spans="1:4" x14ac:dyDescent="0.2">
      <c r="A124" s="287" t="str">
        <f>IF(C124="","",IF(ISERROR(MATCH(C124,Modello_CE!D:D,0)),"codice non valido",""))</f>
        <v/>
      </c>
      <c r="B124" s="288"/>
      <c r="C124" s="7"/>
      <c r="D124" s="7"/>
    </row>
    <row r="125" spans="1:4" x14ac:dyDescent="0.2">
      <c r="A125" s="287" t="str">
        <f>IF(C125="","",IF(ISERROR(MATCH(C125,Modello_CE!D:D,0)),"codice non valido",""))</f>
        <v/>
      </c>
      <c r="B125" s="288"/>
      <c r="C125" s="7"/>
      <c r="D125" s="7"/>
    </row>
    <row r="126" spans="1:4" x14ac:dyDescent="0.2">
      <c r="A126" s="287" t="str">
        <f>IF(C126="","",IF(ISERROR(MATCH(C126,Modello_CE!D:D,0)),"codice non valido",""))</f>
        <v/>
      </c>
      <c r="B126" s="288"/>
      <c r="C126" s="7"/>
      <c r="D126" s="7"/>
    </row>
    <row r="127" spans="1:4" x14ac:dyDescent="0.2">
      <c r="A127" s="287" t="str">
        <f>IF(C127="","",IF(ISERROR(MATCH(C127,Modello_CE!D:D,0)),"codice non valido",""))</f>
        <v/>
      </c>
      <c r="B127" s="288"/>
      <c r="C127" s="7"/>
      <c r="D127" s="7"/>
    </row>
    <row r="128" spans="1:4" x14ac:dyDescent="0.2">
      <c r="A128" s="287" t="str">
        <f>IF(C128="","",IF(ISERROR(MATCH(C128,Modello_CE!D:D,0)),"codice non valido",""))</f>
        <v/>
      </c>
      <c r="B128" s="288"/>
      <c r="C128" s="7"/>
      <c r="D128" s="7"/>
    </row>
    <row r="129" spans="1:4" x14ac:dyDescent="0.2">
      <c r="A129" s="287" t="str">
        <f>IF(C129="","",IF(ISERROR(MATCH(C129,Modello_CE!D:D,0)),"codice non valido",""))</f>
        <v/>
      </c>
      <c r="B129" s="288"/>
      <c r="C129" s="7"/>
      <c r="D129" s="7"/>
    </row>
    <row r="130" spans="1:4" x14ac:dyDescent="0.2">
      <c r="A130" s="287" t="str">
        <f>IF(C130="","",IF(ISERROR(MATCH(C130,Modello_CE!D:D,0)),"codice non valido",""))</f>
        <v/>
      </c>
      <c r="B130" s="288"/>
      <c r="C130" s="7"/>
      <c r="D130" s="7"/>
    </row>
    <row r="131" spans="1:4" x14ac:dyDescent="0.2">
      <c r="A131" s="287" t="str">
        <f>IF(C131="","",IF(ISERROR(MATCH(C131,Modello_CE!D:D,0)),"codice non valido",""))</f>
        <v/>
      </c>
      <c r="B131" s="288"/>
      <c r="C131" s="7"/>
      <c r="D131" s="7"/>
    </row>
    <row r="132" spans="1:4" x14ac:dyDescent="0.2">
      <c r="A132" s="287" t="str">
        <f>IF(C132="","",IF(ISERROR(MATCH(C132,Modello_CE!D:D,0)),"codice non valido",""))</f>
        <v/>
      </c>
      <c r="B132" s="288"/>
      <c r="C132" s="7"/>
      <c r="D132" s="7"/>
    </row>
    <row r="133" spans="1:4" x14ac:dyDescent="0.2">
      <c r="A133" s="287" t="str">
        <f>IF(C133="","",IF(ISERROR(MATCH(C133,Modello_CE!D:D,0)),"codice non valido",""))</f>
        <v/>
      </c>
      <c r="B133" s="288"/>
      <c r="C133" s="7"/>
      <c r="D133" s="7"/>
    </row>
    <row r="134" spans="1:4" x14ac:dyDescent="0.2">
      <c r="A134" s="287" t="str">
        <f>IF(C134="","",IF(ISERROR(MATCH(C134,Modello_CE!D:D,0)),"codice non valido",""))</f>
        <v/>
      </c>
      <c r="B134" s="288"/>
      <c r="C134" s="7"/>
      <c r="D134" s="7"/>
    </row>
    <row r="135" spans="1:4" x14ac:dyDescent="0.2">
      <c r="A135" s="287" t="str">
        <f>IF(C135="","",IF(ISERROR(MATCH(C135,Modello_CE!D:D,0)),"codice non valido",""))</f>
        <v/>
      </c>
      <c r="B135" s="288"/>
      <c r="C135" s="7"/>
      <c r="D135" s="7"/>
    </row>
    <row r="136" spans="1:4" x14ac:dyDescent="0.2">
      <c r="A136" s="287" t="str">
        <f>IF(C136="","",IF(ISERROR(MATCH(C136,Modello_CE!D:D,0)),"codice non valido",""))</f>
        <v/>
      </c>
      <c r="B136" s="288"/>
      <c r="C136" s="7"/>
      <c r="D136" s="7"/>
    </row>
    <row r="137" spans="1:4" x14ac:dyDescent="0.2">
      <c r="A137" s="287" t="str">
        <f>IF(C137="","",IF(ISERROR(MATCH(C137,Modello_CE!D:D,0)),"codice non valido",""))</f>
        <v/>
      </c>
      <c r="B137" s="288"/>
      <c r="C137" s="7"/>
      <c r="D137" s="7"/>
    </row>
    <row r="138" spans="1:4" x14ac:dyDescent="0.2">
      <c r="A138" s="287" t="str">
        <f>IF(C138="","",IF(ISERROR(MATCH(C138,Modello_CE!D:D,0)),"codice non valido",""))</f>
        <v/>
      </c>
      <c r="B138" s="288"/>
      <c r="C138" s="7"/>
      <c r="D138" s="7"/>
    </row>
    <row r="139" spans="1:4" x14ac:dyDescent="0.2">
      <c r="A139" s="287" t="str">
        <f>IF(C139="","",IF(ISERROR(MATCH(C139,Modello_CE!D:D,0)),"codice non valido",""))</f>
        <v/>
      </c>
      <c r="B139" s="288"/>
      <c r="C139" s="7"/>
      <c r="D139" s="7"/>
    </row>
    <row r="140" spans="1:4" x14ac:dyDescent="0.2">
      <c r="A140" s="287" t="str">
        <f>IF(C140="","",IF(ISERROR(MATCH(C140,Modello_CE!D:D,0)),"codice non valido",""))</f>
        <v/>
      </c>
      <c r="B140" s="288"/>
      <c r="C140" s="7"/>
      <c r="D140" s="7"/>
    </row>
    <row r="141" spans="1:4" x14ac:dyDescent="0.2">
      <c r="A141" s="287" t="str">
        <f>IF(C141="","",IF(ISERROR(MATCH(C141,Modello_CE!D:D,0)),"codice non valido",""))</f>
        <v/>
      </c>
      <c r="B141" s="288"/>
      <c r="C141" s="7"/>
      <c r="D141" s="7"/>
    </row>
    <row r="142" spans="1:4" x14ac:dyDescent="0.2">
      <c r="A142" s="287" t="str">
        <f>IF(C142="","",IF(ISERROR(MATCH(C142,Modello_CE!D:D,0)),"codice non valido",""))</f>
        <v/>
      </c>
      <c r="B142" s="288"/>
      <c r="C142" s="7"/>
      <c r="D142" s="7"/>
    </row>
    <row r="143" spans="1:4" x14ac:dyDescent="0.2">
      <c r="A143" s="287" t="str">
        <f>IF(C143="","",IF(ISERROR(MATCH(C143,Modello_CE!D:D,0)),"codice non valido",""))</f>
        <v/>
      </c>
      <c r="B143" s="288"/>
      <c r="C143" s="7"/>
      <c r="D143" s="7"/>
    </row>
    <row r="144" spans="1:4" x14ac:dyDescent="0.2">
      <c r="A144" s="287" t="str">
        <f>IF(C144="","",IF(ISERROR(MATCH(C144,Modello_CE!D:D,0)),"codice non valido",""))</f>
        <v/>
      </c>
      <c r="B144" s="288"/>
      <c r="C144" s="7"/>
      <c r="D144" s="7"/>
    </row>
    <row r="145" spans="1:4" x14ac:dyDescent="0.2">
      <c r="A145" s="287" t="str">
        <f>IF(C145="","",IF(ISERROR(MATCH(C145,Modello_CE!D:D,0)),"codice non valido",""))</f>
        <v/>
      </c>
      <c r="B145" s="288"/>
      <c r="C145" s="7"/>
      <c r="D145" s="7"/>
    </row>
    <row r="146" spans="1:4" x14ac:dyDescent="0.2">
      <c r="A146" s="287" t="str">
        <f>IF(C146="","",IF(ISERROR(MATCH(C146,Modello_CE!D:D,0)),"codice non valido",""))</f>
        <v/>
      </c>
      <c r="B146" s="288"/>
      <c r="C146" s="7"/>
      <c r="D146" s="7"/>
    </row>
    <row r="147" spans="1:4" x14ac:dyDescent="0.2">
      <c r="A147" s="287" t="str">
        <f>IF(C147="","",IF(ISERROR(MATCH(C147,Modello_CE!D:D,0)),"codice non valido",""))</f>
        <v/>
      </c>
      <c r="B147" s="288"/>
      <c r="C147" s="7"/>
      <c r="D147" s="7"/>
    </row>
    <row r="148" spans="1:4" x14ac:dyDescent="0.2">
      <c r="A148" s="287" t="str">
        <f>IF(C148="","",IF(ISERROR(MATCH(C148,Modello_CE!D:D,0)),"codice non valido",""))</f>
        <v/>
      </c>
      <c r="B148" s="288"/>
      <c r="C148" s="7"/>
      <c r="D148" s="7"/>
    </row>
    <row r="149" spans="1:4" x14ac:dyDescent="0.2">
      <c r="A149" s="287" t="str">
        <f>IF(C149="","",IF(ISERROR(MATCH(C149,Modello_CE!D:D,0)),"codice non valido",""))</f>
        <v/>
      </c>
      <c r="B149" s="288"/>
      <c r="C149" s="7"/>
      <c r="D149" s="7"/>
    </row>
    <row r="150" spans="1:4" x14ac:dyDescent="0.2">
      <c r="A150" s="287" t="str">
        <f>IF(C150="","",IF(ISERROR(MATCH(C150,Modello_CE!D:D,0)),"codice non valido",""))</f>
        <v/>
      </c>
      <c r="B150" s="288"/>
      <c r="C150" s="7"/>
      <c r="D150" s="7"/>
    </row>
    <row r="151" spans="1:4" x14ac:dyDescent="0.2">
      <c r="A151" s="287" t="str">
        <f>IF(C151="","",IF(ISERROR(MATCH(C151,Modello_CE!D:D,0)),"codice non valido",""))</f>
        <v/>
      </c>
      <c r="B151" s="288"/>
      <c r="C151" s="7"/>
      <c r="D151" s="7"/>
    </row>
    <row r="152" spans="1:4" x14ac:dyDescent="0.2">
      <c r="A152" s="287" t="str">
        <f>IF(C152="","",IF(ISERROR(MATCH(C152,Modello_CE!D:D,0)),"codice non valido",""))</f>
        <v/>
      </c>
      <c r="B152" s="288"/>
      <c r="C152" s="7"/>
      <c r="D152" s="7"/>
    </row>
    <row r="153" spans="1:4" x14ac:dyDescent="0.2">
      <c r="A153" s="287" t="str">
        <f>IF(C153="","",IF(ISERROR(MATCH(C153,Modello_CE!D:D,0)),"codice non valido",""))</f>
        <v/>
      </c>
      <c r="B153" s="288"/>
      <c r="C153" s="7"/>
      <c r="D153" s="7"/>
    </row>
    <row r="154" spans="1:4" x14ac:dyDescent="0.2">
      <c r="A154" s="287" t="str">
        <f>IF(C154="","",IF(ISERROR(MATCH(C154,Modello_CE!D:D,0)),"codice non valido",""))</f>
        <v/>
      </c>
      <c r="B154" s="288"/>
      <c r="C154" s="7"/>
      <c r="D154" s="7"/>
    </row>
    <row r="155" spans="1:4" x14ac:dyDescent="0.2">
      <c r="A155" s="287" t="str">
        <f>IF(C155="","",IF(ISERROR(MATCH(C155,Modello_CE!D:D,0)),"codice non valido",""))</f>
        <v/>
      </c>
      <c r="B155" s="288"/>
      <c r="C155" s="7"/>
      <c r="D155" s="7"/>
    </row>
    <row r="156" spans="1:4" x14ac:dyDescent="0.2">
      <c r="A156" s="287" t="str">
        <f>IF(C156="","",IF(ISERROR(MATCH(C156,Modello_CE!D:D,0)),"codice non valido",""))</f>
        <v/>
      </c>
      <c r="B156" s="288"/>
      <c r="C156" s="7"/>
      <c r="D156" s="7"/>
    </row>
    <row r="157" spans="1:4" x14ac:dyDescent="0.2">
      <c r="A157" s="287" t="str">
        <f>IF(C157="","",IF(ISERROR(MATCH(C157,Modello_CE!D:D,0)),"codice non valido",""))</f>
        <v/>
      </c>
      <c r="B157" s="288"/>
      <c r="C157" s="7"/>
      <c r="D157" s="7"/>
    </row>
    <row r="158" spans="1:4" x14ac:dyDescent="0.2">
      <c r="A158" s="287" t="str">
        <f>IF(C158="","",IF(ISERROR(MATCH(C158,Modello_CE!D:D,0)),"codice non valido",""))</f>
        <v/>
      </c>
      <c r="B158" s="288"/>
      <c r="C158" s="7"/>
      <c r="D158" s="7"/>
    </row>
    <row r="159" spans="1:4" x14ac:dyDescent="0.2">
      <c r="A159" s="287" t="str">
        <f>IF(C159="","",IF(ISERROR(MATCH(C159,Modello_CE!D:D,0)),"codice non valido",""))</f>
        <v/>
      </c>
      <c r="B159" s="288"/>
      <c r="C159" s="7"/>
      <c r="D159" s="7"/>
    </row>
    <row r="160" spans="1:4" x14ac:dyDescent="0.2">
      <c r="A160" s="287" t="str">
        <f>IF(C160="","",IF(ISERROR(MATCH(C160,Modello_CE!D:D,0)),"codice non valido",""))</f>
        <v/>
      </c>
      <c r="B160" s="288"/>
      <c r="C160" s="7"/>
      <c r="D160" s="7"/>
    </row>
    <row r="161" spans="1:4" x14ac:dyDescent="0.2">
      <c r="A161" s="287" t="str">
        <f>IF(C161="","",IF(ISERROR(MATCH(C161,Modello_CE!D:D,0)),"codice non valido",""))</f>
        <v/>
      </c>
      <c r="B161" s="288"/>
      <c r="C161" s="7"/>
      <c r="D161" s="7"/>
    </row>
    <row r="162" spans="1:4" x14ac:dyDescent="0.2">
      <c r="A162" s="287" t="str">
        <f>IF(C162="","",IF(ISERROR(MATCH(C162,Modello_CE!D:D,0)),"codice non valido",""))</f>
        <v/>
      </c>
      <c r="B162" s="288"/>
      <c r="C162" s="7"/>
      <c r="D162" s="7"/>
    </row>
    <row r="163" spans="1:4" x14ac:dyDescent="0.2">
      <c r="A163" s="287" t="str">
        <f>IF(C163="","",IF(ISERROR(MATCH(C163,Modello_CE!D:D,0)),"codice non valido",""))</f>
        <v/>
      </c>
      <c r="B163" s="288"/>
      <c r="C163" s="7"/>
      <c r="D163" s="7"/>
    </row>
    <row r="164" spans="1:4" x14ac:dyDescent="0.2">
      <c r="A164" s="287" t="str">
        <f>IF(C164="","",IF(ISERROR(MATCH(C164,Modello_CE!D:D,0)),"codice non valido",""))</f>
        <v/>
      </c>
      <c r="B164" s="288"/>
      <c r="C164" s="7"/>
      <c r="D164" s="7"/>
    </row>
    <row r="165" spans="1:4" x14ac:dyDescent="0.2">
      <c r="A165" s="287" t="str">
        <f>IF(C165="","",IF(ISERROR(MATCH(C165,Modello_CE!D:D,0)),"codice non valido",""))</f>
        <v/>
      </c>
      <c r="B165" s="288"/>
      <c r="C165" s="7"/>
      <c r="D165" s="7"/>
    </row>
    <row r="166" spans="1:4" x14ac:dyDescent="0.2">
      <c r="A166" s="287" t="str">
        <f>IF(C166="","",IF(ISERROR(MATCH(C166,Modello_CE!D:D,0)),"codice non valido",""))</f>
        <v/>
      </c>
      <c r="B166" s="288"/>
      <c r="C166" s="7"/>
      <c r="D166" s="7"/>
    </row>
    <row r="167" spans="1:4" x14ac:dyDescent="0.2">
      <c r="A167" s="287" t="str">
        <f>IF(C167="","",IF(ISERROR(MATCH(C167,Modello_CE!D:D,0)),"codice non valido",""))</f>
        <v/>
      </c>
      <c r="B167" s="288"/>
      <c r="C167" s="7"/>
      <c r="D167" s="7"/>
    </row>
    <row r="168" spans="1:4" x14ac:dyDescent="0.2">
      <c r="A168" s="287" t="str">
        <f>IF(C168="","",IF(ISERROR(MATCH(C168,Modello_CE!D:D,0)),"codice non valido",""))</f>
        <v/>
      </c>
      <c r="B168" s="288"/>
      <c r="C168" s="7"/>
      <c r="D168" s="7"/>
    </row>
    <row r="169" spans="1:4" x14ac:dyDescent="0.2">
      <c r="A169" s="287" t="str">
        <f>IF(C169="","",IF(ISERROR(MATCH(C169,Modello_CE!D:D,0)),"codice non valido",""))</f>
        <v/>
      </c>
      <c r="B169" s="288"/>
      <c r="C169" s="7"/>
      <c r="D169" s="7"/>
    </row>
    <row r="170" spans="1:4" x14ac:dyDescent="0.2">
      <c r="A170" s="287" t="str">
        <f>IF(C170="","",IF(ISERROR(MATCH(C170,Modello_CE!D:D,0)),"codice non valido",""))</f>
        <v/>
      </c>
      <c r="B170" s="288"/>
      <c r="C170" s="7"/>
      <c r="D170" s="7"/>
    </row>
    <row r="171" spans="1:4" x14ac:dyDescent="0.2">
      <c r="A171" s="287" t="str">
        <f>IF(C171="","",IF(ISERROR(MATCH(C171,Modello_CE!D:D,0)),"codice non valido",""))</f>
        <v/>
      </c>
      <c r="B171" s="288"/>
      <c r="C171" s="7"/>
      <c r="D171" s="7"/>
    </row>
    <row r="172" spans="1:4" x14ac:dyDescent="0.2">
      <c r="A172" s="287" t="str">
        <f>IF(C172="","",IF(ISERROR(MATCH(C172,Modello_CE!D:D,0)),"codice non valido",""))</f>
        <v/>
      </c>
      <c r="B172" s="288"/>
      <c r="C172" s="7"/>
      <c r="D172" s="7"/>
    </row>
    <row r="173" spans="1:4" x14ac:dyDescent="0.2">
      <c r="A173" s="287" t="str">
        <f>IF(C173="","",IF(ISERROR(MATCH(C173,Modello_CE!D:D,0)),"codice non valido",""))</f>
        <v/>
      </c>
      <c r="B173" s="288"/>
      <c r="C173" s="7"/>
      <c r="D173" s="7"/>
    </row>
    <row r="174" spans="1:4" x14ac:dyDescent="0.2">
      <c r="A174" s="287" t="str">
        <f>IF(C174="","",IF(ISERROR(MATCH(C174,Modello_CE!D:D,0)),"codice non valido",""))</f>
        <v/>
      </c>
      <c r="B174" s="288"/>
      <c r="C174" s="7"/>
      <c r="D174" s="7"/>
    </row>
    <row r="175" spans="1:4" x14ac:dyDescent="0.2">
      <c r="A175" s="287" t="str">
        <f>IF(C175="","",IF(ISERROR(MATCH(C175,Modello_CE!D:D,0)),"codice non valido",""))</f>
        <v/>
      </c>
      <c r="B175" s="288"/>
      <c r="C175" s="7"/>
      <c r="D175" s="7"/>
    </row>
    <row r="176" spans="1:4" x14ac:dyDescent="0.2">
      <c r="A176" s="287" t="str">
        <f>IF(C176="","",IF(ISERROR(MATCH(C176,Modello_CE!D:D,0)),"codice non valido",""))</f>
        <v/>
      </c>
      <c r="B176" s="288"/>
      <c r="C176" s="7"/>
      <c r="D176" s="7"/>
    </row>
    <row r="177" spans="1:4" x14ac:dyDescent="0.2">
      <c r="A177" s="287" t="str">
        <f>IF(C177="","",IF(ISERROR(MATCH(C177,Modello_CE!D:D,0)),"codice non valido",""))</f>
        <v/>
      </c>
      <c r="B177" s="288"/>
      <c r="C177" s="7"/>
      <c r="D177" s="7"/>
    </row>
    <row r="178" spans="1:4" x14ac:dyDescent="0.2">
      <c r="A178" s="287" t="str">
        <f>IF(C178="","",IF(ISERROR(MATCH(C178,Modello_CE!D:D,0)),"codice non valido",""))</f>
        <v/>
      </c>
      <c r="B178" s="288"/>
      <c r="C178" s="7"/>
      <c r="D178" s="7"/>
    </row>
    <row r="179" spans="1:4" x14ac:dyDescent="0.2">
      <c r="A179" s="287" t="str">
        <f>IF(C179="","",IF(ISERROR(MATCH(C179,Modello_CE!D:D,0)),"codice non valido",""))</f>
        <v/>
      </c>
      <c r="B179" s="288"/>
      <c r="C179" s="7"/>
      <c r="D179" s="7"/>
    </row>
    <row r="180" spans="1:4" x14ac:dyDescent="0.2">
      <c r="A180" s="287" t="str">
        <f>IF(C180="","",IF(ISERROR(MATCH(C180,Modello_CE!D:D,0)),"codice non valido",""))</f>
        <v/>
      </c>
      <c r="B180" s="288"/>
      <c r="C180" s="7"/>
      <c r="D180" s="7"/>
    </row>
    <row r="181" spans="1:4" x14ac:dyDescent="0.2">
      <c r="A181" s="287" t="str">
        <f>IF(C181="","",IF(ISERROR(MATCH(C181,Modello_CE!D:D,0)),"codice non valido",""))</f>
        <v/>
      </c>
      <c r="B181" s="288"/>
      <c r="C181" s="7"/>
      <c r="D181" s="7"/>
    </row>
    <row r="182" spans="1:4" x14ac:dyDescent="0.2">
      <c r="A182" s="287" t="str">
        <f>IF(C182="","",IF(ISERROR(MATCH(C182,Modello_CE!D:D,0)),"codice non valido",""))</f>
        <v/>
      </c>
      <c r="B182" s="288"/>
      <c r="C182" s="7"/>
      <c r="D182" s="7"/>
    </row>
    <row r="183" spans="1:4" x14ac:dyDescent="0.2">
      <c r="A183" s="287" t="str">
        <f>IF(C183="","",IF(ISERROR(MATCH(C183,Modello_CE!D:D,0)),"codice non valido",""))</f>
        <v/>
      </c>
      <c r="B183" s="288"/>
      <c r="C183" s="7"/>
      <c r="D183" s="7"/>
    </row>
    <row r="184" spans="1:4" x14ac:dyDescent="0.2">
      <c r="A184" s="287" t="str">
        <f>IF(C184="","",IF(ISERROR(MATCH(C184,Modello_CE!D:D,0)),"codice non valido",""))</f>
        <v/>
      </c>
      <c r="B184" s="288"/>
      <c r="C184" s="7"/>
      <c r="D184" s="7"/>
    </row>
    <row r="185" spans="1:4" x14ac:dyDescent="0.2">
      <c r="A185" s="287" t="str">
        <f>IF(C185="","",IF(ISERROR(MATCH(C185,Modello_CE!D:D,0)),"codice non valido",""))</f>
        <v/>
      </c>
      <c r="B185" s="288"/>
      <c r="C185" s="7"/>
      <c r="D185" s="7"/>
    </row>
    <row r="186" spans="1:4" x14ac:dyDescent="0.2">
      <c r="A186" s="287" t="str">
        <f>IF(C186="","",IF(ISERROR(MATCH(C186,Modello_CE!D:D,0)),"codice non valido",""))</f>
        <v/>
      </c>
      <c r="B186" s="288"/>
      <c r="C186" s="7"/>
      <c r="D186" s="7"/>
    </row>
    <row r="187" spans="1:4" x14ac:dyDescent="0.2">
      <c r="A187" s="287" t="str">
        <f>IF(C187="","",IF(ISERROR(MATCH(C187,Modello_CE!D:D,0)),"codice non valido",""))</f>
        <v/>
      </c>
      <c r="B187" s="288"/>
      <c r="C187" s="7"/>
      <c r="D187" s="7"/>
    </row>
    <row r="188" spans="1:4" x14ac:dyDescent="0.2">
      <c r="A188" s="287" t="str">
        <f>IF(C188="","",IF(ISERROR(MATCH(C188,Modello_CE!D:D,0)),"codice non valido",""))</f>
        <v/>
      </c>
      <c r="B188" s="288"/>
      <c r="C188" s="7"/>
      <c r="D188" s="7"/>
    </row>
    <row r="189" spans="1:4" x14ac:dyDescent="0.2">
      <c r="A189" s="287" t="str">
        <f>IF(C189="","",IF(ISERROR(MATCH(C189,Modello_CE!D:D,0)),"codice non valido",""))</f>
        <v/>
      </c>
      <c r="B189" s="288"/>
      <c r="C189" s="7"/>
      <c r="D189" s="7"/>
    </row>
    <row r="190" spans="1:4" x14ac:dyDescent="0.2">
      <c r="A190" s="287" t="str">
        <f>IF(C190="","",IF(ISERROR(MATCH(C190,Modello_CE!D:D,0)),"codice non valido",""))</f>
        <v/>
      </c>
      <c r="B190" s="288"/>
      <c r="C190" s="7"/>
      <c r="D190" s="7"/>
    </row>
    <row r="191" spans="1:4" x14ac:dyDescent="0.2">
      <c r="A191" s="287" t="str">
        <f>IF(C191="","",IF(ISERROR(MATCH(C191,Modello_CE!D:D,0)),"codice non valido",""))</f>
        <v/>
      </c>
      <c r="B191" s="288"/>
      <c r="C191" s="7"/>
      <c r="D191" s="7"/>
    </row>
    <row r="192" spans="1:4" x14ac:dyDescent="0.2">
      <c r="A192" s="287" t="str">
        <f>IF(C192="","",IF(ISERROR(MATCH(C192,Modello_CE!D:D,0)),"codice non valido",""))</f>
        <v/>
      </c>
      <c r="B192" s="288"/>
      <c r="C192" s="7"/>
      <c r="D192" s="7"/>
    </row>
    <row r="193" spans="1:4" x14ac:dyDescent="0.2">
      <c r="A193" s="287" t="str">
        <f>IF(C193="","",IF(ISERROR(MATCH(C193,Modello_CE!D:D,0)),"codice non valido",""))</f>
        <v/>
      </c>
      <c r="B193" s="288"/>
      <c r="C193" s="7"/>
      <c r="D193" s="7"/>
    </row>
    <row r="194" spans="1:4" x14ac:dyDescent="0.2">
      <c r="A194" s="287" t="str">
        <f>IF(C194="","",IF(ISERROR(MATCH(C194,Modello_CE!D:D,0)),"codice non valido",""))</f>
        <v/>
      </c>
      <c r="B194" s="288"/>
      <c r="C194" s="7"/>
      <c r="D194" s="7"/>
    </row>
    <row r="195" spans="1:4" x14ac:dyDescent="0.2">
      <c r="A195" s="287" t="str">
        <f>IF(C195="","",IF(ISERROR(MATCH(C195,Modello_CE!D:D,0)),"codice non valido",""))</f>
        <v/>
      </c>
      <c r="B195" s="288"/>
      <c r="C195" s="7"/>
      <c r="D195" s="7"/>
    </row>
    <row r="196" spans="1:4" x14ac:dyDescent="0.2">
      <c r="A196" s="287" t="str">
        <f>IF(C196="","",IF(ISERROR(MATCH(C196,Modello_CE!D:D,0)),"codice non valido",""))</f>
        <v/>
      </c>
      <c r="B196" s="288"/>
      <c r="C196" s="7"/>
      <c r="D196" s="7"/>
    </row>
    <row r="197" spans="1:4" x14ac:dyDescent="0.2">
      <c r="A197" s="287" t="str">
        <f>IF(C197="","",IF(ISERROR(MATCH(C197,Modello_CE!D:D,0)),"codice non valido",""))</f>
        <v/>
      </c>
      <c r="B197" s="288"/>
      <c r="C197" s="7"/>
      <c r="D197" s="7"/>
    </row>
    <row r="198" spans="1:4" x14ac:dyDescent="0.2">
      <c r="A198" s="287" t="str">
        <f>IF(C198="","",IF(ISERROR(MATCH(C198,Modello_CE!D:D,0)),"codice non valido",""))</f>
        <v/>
      </c>
      <c r="B198" s="288"/>
      <c r="C198" s="7"/>
      <c r="D198" s="7"/>
    </row>
    <row r="199" spans="1:4" x14ac:dyDescent="0.2">
      <c r="A199" s="287" t="str">
        <f>IF(C199="","",IF(ISERROR(MATCH(C199,Modello_CE!D:D,0)),"codice non valido",""))</f>
        <v/>
      </c>
      <c r="B199" s="288"/>
      <c r="C199" s="7"/>
      <c r="D199" s="7"/>
    </row>
    <row r="200" spans="1:4" x14ac:dyDescent="0.2">
      <c r="A200" s="287" t="str">
        <f>IF(C200="","",IF(ISERROR(MATCH(C200,Modello_CE!D:D,0)),"codice non valido",""))</f>
        <v/>
      </c>
      <c r="B200" s="288"/>
      <c r="C200" s="7"/>
      <c r="D200" s="7"/>
    </row>
    <row r="201" spans="1:4" x14ac:dyDescent="0.2">
      <c r="A201" s="287" t="str">
        <f>IF(C201="","",IF(ISERROR(MATCH(C201,Modello_CE!D:D,0)),"codice non valido",""))</f>
        <v/>
      </c>
      <c r="B201" s="288"/>
      <c r="C201" s="7"/>
      <c r="D201" s="7"/>
    </row>
    <row r="202" spans="1:4" x14ac:dyDescent="0.2">
      <c r="A202" s="287" t="str">
        <f>IF(C202="","",IF(ISERROR(MATCH(C202,Modello_CE!D:D,0)),"codice non valido",""))</f>
        <v/>
      </c>
      <c r="B202" s="288"/>
      <c r="C202" s="7"/>
      <c r="D202" s="7"/>
    </row>
    <row r="203" spans="1:4" x14ac:dyDescent="0.2">
      <c r="A203" s="287" t="str">
        <f>IF(C203="","",IF(ISERROR(MATCH(C203,Modello_CE!D:D,0)),"codice non valido",""))</f>
        <v/>
      </c>
      <c r="B203" s="288"/>
      <c r="C203" s="7"/>
      <c r="D203" s="7"/>
    </row>
    <row r="204" spans="1:4" x14ac:dyDescent="0.2">
      <c r="A204" s="287" t="str">
        <f>IF(C204="","",IF(ISERROR(MATCH(C204,Modello_CE!D:D,0)),"codice non valido",""))</f>
        <v/>
      </c>
      <c r="B204" s="288"/>
      <c r="C204" s="7"/>
      <c r="D204" s="7"/>
    </row>
    <row r="205" spans="1:4" x14ac:dyDescent="0.2">
      <c r="A205" s="287" t="str">
        <f>IF(C205="","",IF(ISERROR(MATCH(C205,Modello_CE!D:D,0)),"codice non valido",""))</f>
        <v/>
      </c>
      <c r="B205" s="288"/>
      <c r="C205" s="7"/>
      <c r="D205" s="7"/>
    </row>
    <row r="206" spans="1:4" x14ac:dyDescent="0.2">
      <c r="A206" s="287" t="str">
        <f>IF(C206="","",IF(ISERROR(MATCH(C206,Modello_CE!D:D,0)),"codice non valido",""))</f>
        <v/>
      </c>
      <c r="B206" s="288"/>
      <c r="C206" s="7"/>
      <c r="D206" s="7"/>
    </row>
    <row r="207" spans="1:4" x14ac:dyDescent="0.2">
      <c r="A207" s="287" t="str">
        <f>IF(C207="","",IF(ISERROR(MATCH(C207,Modello_CE!D:D,0)),"codice non valido",""))</f>
        <v/>
      </c>
      <c r="B207" s="288"/>
      <c r="C207" s="7"/>
      <c r="D207" s="7"/>
    </row>
    <row r="208" spans="1:4" x14ac:dyDescent="0.2">
      <c r="A208" s="287" t="str">
        <f>IF(C208="","",IF(ISERROR(MATCH(C208,Modello_CE!D:D,0)),"codice non valido",""))</f>
        <v/>
      </c>
      <c r="B208" s="288"/>
      <c r="C208" s="7"/>
      <c r="D208" s="7"/>
    </row>
    <row r="209" spans="1:4" x14ac:dyDescent="0.2">
      <c r="A209" s="287" t="str">
        <f>IF(C209="","",IF(ISERROR(MATCH(C209,Modello_CE!D:D,0)),"codice non valido",""))</f>
        <v/>
      </c>
      <c r="B209" s="288"/>
      <c r="C209" s="7"/>
      <c r="D209" s="7"/>
    </row>
    <row r="210" spans="1:4" x14ac:dyDescent="0.2">
      <c r="A210" s="287" t="str">
        <f>IF(C210="","",IF(ISERROR(MATCH(C210,Modello_CE!D:D,0)),"codice non valido",""))</f>
        <v/>
      </c>
      <c r="B210" s="288"/>
      <c r="C210" s="7"/>
      <c r="D210" s="7"/>
    </row>
    <row r="211" spans="1:4" x14ac:dyDescent="0.2">
      <c r="A211" s="287" t="str">
        <f>IF(C211="","",IF(ISERROR(MATCH(C211,Modello_CE!D:D,0)),"codice non valido",""))</f>
        <v/>
      </c>
      <c r="B211" s="288"/>
      <c r="C211" s="7"/>
      <c r="D211" s="7"/>
    </row>
    <row r="212" spans="1:4" x14ac:dyDescent="0.2">
      <c r="A212" s="287" t="str">
        <f>IF(C212="","",IF(ISERROR(MATCH(C212,Modello_CE!D:D,0)),"codice non valido",""))</f>
        <v/>
      </c>
      <c r="B212" s="288"/>
      <c r="C212" s="7"/>
      <c r="D212" s="7"/>
    </row>
    <row r="213" spans="1:4" x14ac:dyDescent="0.2">
      <c r="A213" s="287" t="str">
        <f>IF(C213="","",IF(ISERROR(MATCH(C213,Modello_CE!D:D,0)),"codice non valido",""))</f>
        <v/>
      </c>
      <c r="B213" s="288"/>
      <c r="C213" s="7"/>
      <c r="D213" s="7"/>
    </row>
    <row r="214" spans="1:4" x14ac:dyDescent="0.2">
      <c r="A214" s="287" t="str">
        <f>IF(C214="","",IF(ISERROR(MATCH(C214,Modello_CE!D:D,0)),"codice non valido",""))</f>
        <v/>
      </c>
      <c r="B214" s="288"/>
      <c r="C214" s="7"/>
      <c r="D214" s="7"/>
    </row>
    <row r="215" spans="1:4" x14ac:dyDescent="0.2">
      <c r="A215" s="287" t="str">
        <f>IF(C215="","",IF(ISERROR(MATCH(C215,Modello_CE!D:D,0)),"codice non valido",""))</f>
        <v/>
      </c>
      <c r="B215" s="288"/>
      <c r="C215" s="7"/>
      <c r="D215" s="7"/>
    </row>
    <row r="216" spans="1:4" x14ac:dyDescent="0.2">
      <c r="A216" s="287" t="str">
        <f>IF(C216="","",IF(ISERROR(MATCH(C216,Modello_CE!D:D,0)),"codice non valido",""))</f>
        <v/>
      </c>
      <c r="B216" s="288"/>
      <c r="C216" s="7"/>
      <c r="D216" s="7"/>
    </row>
    <row r="217" spans="1:4" x14ac:dyDescent="0.2">
      <c r="A217" s="287" t="str">
        <f>IF(C217="","",IF(ISERROR(MATCH(C217,Modello_CE!D:D,0)),"codice non valido",""))</f>
        <v/>
      </c>
      <c r="B217" s="288"/>
      <c r="C217" s="7"/>
      <c r="D217" s="7"/>
    </row>
    <row r="218" spans="1:4" x14ac:dyDescent="0.2">
      <c r="A218" s="287" t="str">
        <f>IF(C218="","",IF(ISERROR(MATCH(C218,Modello_CE!D:D,0)),"codice non valido",""))</f>
        <v/>
      </c>
      <c r="B218" s="288"/>
      <c r="C218" s="7"/>
      <c r="D218" s="7"/>
    </row>
    <row r="219" spans="1:4" x14ac:dyDescent="0.2">
      <c r="A219" s="287" t="str">
        <f>IF(C219="","",IF(ISERROR(MATCH(C219,Modello_CE!D:D,0)),"codice non valido",""))</f>
        <v/>
      </c>
      <c r="B219" s="288"/>
      <c r="C219" s="7"/>
      <c r="D219" s="7"/>
    </row>
    <row r="220" spans="1:4" x14ac:dyDescent="0.2">
      <c r="A220" s="287" t="str">
        <f>IF(C220="","",IF(ISERROR(MATCH(C220,Modello_CE!D:D,0)),"codice non valido",""))</f>
        <v/>
      </c>
      <c r="B220" s="288"/>
      <c r="C220" s="7"/>
      <c r="D220" s="7"/>
    </row>
    <row r="221" spans="1:4" x14ac:dyDescent="0.2">
      <c r="A221" s="287" t="str">
        <f>IF(C221="","",IF(ISERROR(MATCH(C221,Modello_CE!D:D,0)),"codice non valido",""))</f>
        <v/>
      </c>
      <c r="B221" s="288"/>
      <c r="C221" s="7"/>
      <c r="D221" s="7"/>
    </row>
    <row r="222" spans="1:4" x14ac:dyDescent="0.2">
      <c r="A222" s="287" t="str">
        <f>IF(C222="","",IF(ISERROR(MATCH(C222,Modello_CE!D:D,0)),"codice non valido",""))</f>
        <v/>
      </c>
      <c r="B222" s="288"/>
      <c r="C222" s="7"/>
      <c r="D222" s="7"/>
    </row>
    <row r="223" spans="1:4" x14ac:dyDescent="0.2">
      <c r="A223" s="287" t="str">
        <f>IF(C223="","",IF(ISERROR(MATCH(C223,Modello_CE!D:D,0)),"codice non valido",""))</f>
        <v/>
      </c>
      <c r="B223" s="288"/>
      <c r="C223" s="7"/>
      <c r="D223" s="7"/>
    </row>
    <row r="224" spans="1:4" x14ac:dyDescent="0.2">
      <c r="A224" s="287" t="str">
        <f>IF(C224="","",IF(ISERROR(MATCH(C224,Modello_CE!D:D,0)),"codice non valido",""))</f>
        <v/>
      </c>
      <c r="B224" s="288"/>
      <c r="C224" s="7"/>
      <c r="D224" s="7"/>
    </row>
    <row r="225" spans="1:4" x14ac:dyDescent="0.2">
      <c r="A225" s="287" t="str">
        <f>IF(C225="","",IF(ISERROR(MATCH(C225,Modello_CE!D:D,0)),"codice non valido",""))</f>
        <v/>
      </c>
      <c r="B225" s="288"/>
      <c r="C225" s="7"/>
      <c r="D225" s="7"/>
    </row>
    <row r="226" spans="1:4" x14ac:dyDescent="0.2">
      <c r="A226" s="287" t="str">
        <f>IF(C226="","",IF(ISERROR(MATCH(C226,Modello_CE!D:D,0)),"codice non valido",""))</f>
        <v/>
      </c>
      <c r="B226" s="288"/>
      <c r="C226" s="7"/>
      <c r="D226" s="7"/>
    </row>
    <row r="227" spans="1:4" x14ac:dyDescent="0.2">
      <c r="A227" s="287" t="str">
        <f>IF(C227="","",IF(ISERROR(MATCH(C227,Modello_CE!D:D,0)),"codice non valido",""))</f>
        <v/>
      </c>
      <c r="B227" s="288"/>
      <c r="C227" s="7"/>
      <c r="D227" s="7"/>
    </row>
    <row r="228" spans="1:4" x14ac:dyDescent="0.2">
      <c r="A228" s="287" t="str">
        <f>IF(C228="","",IF(ISERROR(MATCH(C228,Modello_CE!D:D,0)),"codice non valido",""))</f>
        <v/>
      </c>
      <c r="B228" s="288"/>
      <c r="C228" s="7"/>
      <c r="D228" s="7"/>
    </row>
    <row r="229" spans="1:4" x14ac:dyDescent="0.2">
      <c r="A229" s="287" t="str">
        <f>IF(C229="","",IF(ISERROR(MATCH(C229,Modello_CE!D:D,0)),"codice non valido",""))</f>
        <v/>
      </c>
      <c r="B229" s="288"/>
      <c r="C229" s="7"/>
      <c r="D229" s="7"/>
    </row>
    <row r="230" spans="1:4" x14ac:dyDescent="0.2">
      <c r="A230" s="287" t="str">
        <f>IF(C230="","",IF(ISERROR(MATCH(C230,Modello_CE!D:D,0)),"codice non valido",""))</f>
        <v/>
      </c>
      <c r="B230" s="288"/>
      <c r="C230" s="7"/>
      <c r="D230" s="7"/>
    </row>
    <row r="231" spans="1:4" x14ac:dyDescent="0.2">
      <c r="A231" s="287" t="str">
        <f>IF(C231="","",IF(ISERROR(MATCH(C231,Modello_CE!D:D,0)),"codice non valido",""))</f>
        <v/>
      </c>
      <c r="B231" s="288"/>
      <c r="C231" s="7"/>
      <c r="D231" s="7"/>
    </row>
    <row r="232" spans="1:4" x14ac:dyDescent="0.2">
      <c r="A232" s="287" t="str">
        <f>IF(C231="","",IF(ISERROR(MATCH(C231,Modello_CE!D:D,0)),"codice non valido",""))</f>
        <v/>
      </c>
      <c r="B232" s="288"/>
      <c r="C232" s="7"/>
      <c r="D232" s="7"/>
    </row>
    <row r="233" spans="1:4" x14ac:dyDescent="0.2">
      <c r="A233" s="287" t="str">
        <f>IF(C232="","",IF(ISERROR(MATCH(C232,Modello_CE!D:D,0)),"codice non valido",""))</f>
        <v/>
      </c>
      <c r="B233" s="288"/>
      <c r="C233" s="7"/>
      <c r="D233" s="7"/>
    </row>
    <row r="234" spans="1:4" x14ac:dyDescent="0.2">
      <c r="A234" s="287" t="str">
        <f>IF(C233="","",IF(ISERROR(MATCH(C233,Modello_CE!D:D,0)),"codice non valido",""))</f>
        <v/>
      </c>
      <c r="B234" s="288"/>
      <c r="C234" s="7"/>
      <c r="D234" s="7"/>
    </row>
    <row r="235" spans="1:4" x14ac:dyDescent="0.2">
      <c r="A235" s="287" t="str">
        <f>IF(C234="","",IF(ISERROR(MATCH(C234,Modello_CE!D:D,0)),"codice non valido",""))</f>
        <v/>
      </c>
      <c r="B235" s="288"/>
      <c r="C235" s="7"/>
      <c r="D235" s="7"/>
    </row>
  </sheetData>
  <mergeCells count="210">
    <mergeCell ref="A227:B227"/>
    <mergeCell ref="A234:B234"/>
    <mergeCell ref="A235:B235"/>
    <mergeCell ref="A228:B228"/>
    <mergeCell ref="A229:B229"/>
    <mergeCell ref="A230:B230"/>
    <mergeCell ref="A231:B231"/>
    <mergeCell ref="A232:B232"/>
    <mergeCell ref="A233:B233"/>
    <mergeCell ref="A221:B221"/>
    <mergeCell ref="A222:B222"/>
    <mergeCell ref="A223:B223"/>
    <mergeCell ref="A224:B224"/>
    <mergeCell ref="A225:B225"/>
    <mergeCell ref="A226:B226"/>
    <mergeCell ref="A215:B215"/>
    <mergeCell ref="A216:B216"/>
    <mergeCell ref="A217:B217"/>
    <mergeCell ref="A218:B218"/>
    <mergeCell ref="A219:B219"/>
    <mergeCell ref="A220:B220"/>
    <mergeCell ref="A209:B209"/>
    <mergeCell ref="A210:B210"/>
    <mergeCell ref="A211:B211"/>
    <mergeCell ref="A212:B212"/>
    <mergeCell ref="A213:B213"/>
    <mergeCell ref="A214:B214"/>
    <mergeCell ref="A203:B203"/>
    <mergeCell ref="A204:B204"/>
    <mergeCell ref="A205:B205"/>
    <mergeCell ref="A206:B206"/>
    <mergeCell ref="A207:B207"/>
    <mergeCell ref="A208:B208"/>
    <mergeCell ref="A197:B197"/>
    <mergeCell ref="A198:B198"/>
    <mergeCell ref="A199:B199"/>
    <mergeCell ref="A200:B200"/>
    <mergeCell ref="A201:B201"/>
    <mergeCell ref="A202:B202"/>
    <mergeCell ref="A191:B191"/>
    <mergeCell ref="A192:B192"/>
    <mergeCell ref="A193:B193"/>
    <mergeCell ref="A194:B194"/>
    <mergeCell ref="A195:B195"/>
    <mergeCell ref="A196:B196"/>
    <mergeCell ref="A185:B185"/>
    <mergeCell ref="A186:B186"/>
    <mergeCell ref="A187:B187"/>
    <mergeCell ref="A188:B188"/>
    <mergeCell ref="A189:B189"/>
    <mergeCell ref="A190:B190"/>
    <mergeCell ref="A179:B179"/>
    <mergeCell ref="A180:B180"/>
    <mergeCell ref="A181:B181"/>
    <mergeCell ref="A182:B182"/>
    <mergeCell ref="A183:B183"/>
    <mergeCell ref="A184:B184"/>
    <mergeCell ref="A173:B173"/>
    <mergeCell ref="A174:B174"/>
    <mergeCell ref="A175:B175"/>
    <mergeCell ref="A176:B176"/>
    <mergeCell ref="A177:B177"/>
    <mergeCell ref="A178:B178"/>
    <mergeCell ref="A167:B167"/>
    <mergeCell ref="A168:B168"/>
    <mergeCell ref="A169:B169"/>
    <mergeCell ref="A170:B170"/>
    <mergeCell ref="A171:B171"/>
    <mergeCell ref="A172:B172"/>
    <mergeCell ref="A161:B161"/>
    <mergeCell ref="A162:B162"/>
    <mergeCell ref="A163:B163"/>
    <mergeCell ref="A164:B164"/>
    <mergeCell ref="A165:B165"/>
    <mergeCell ref="A166:B166"/>
    <mergeCell ref="A155:B155"/>
    <mergeCell ref="A156:B156"/>
    <mergeCell ref="A157:B157"/>
    <mergeCell ref="A158:B158"/>
    <mergeCell ref="A159:B159"/>
    <mergeCell ref="A160:B160"/>
    <mergeCell ref="A149:B149"/>
    <mergeCell ref="A150:B150"/>
    <mergeCell ref="A151:B151"/>
    <mergeCell ref="A152:B152"/>
    <mergeCell ref="A153:B153"/>
    <mergeCell ref="A154:B154"/>
    <mergeCell ref="A143:B143"/>
    <mergeCell ref="A144:B144"/>
    <mergeCell ref="A145:B145"/>
    <mergeCell ref="A146:B146"/>
    <mergeCell ref="A147:B147"/>
    <mergeCell ref="A148:B148"/>
    <mergeCell ref="A137:B137"/>
    <mergeCell ref="A138:B138"/>
    <mergeCell ref="A139:B139"/>
    <mergeCell ref="A140:B140"/>
    <mergeCell ref="A141:B141"/>
    <mergeCell ref="A142:B142"/>
    <mergeCell ref="A131:B131"/>
    <mergeCell ref="A132:B132"/>
    <mergeCell ref="A133:B133"/>
    <mergeCell ref="A134:B134"/>
    <mergeCell ref="A135:B135"/>
    <mergeCell ref="A136:B136"/>
    <mergeCell ref="A125:B125"/>
    <mergeCell ref="A126:B126"/>
    <mergeCell ref="A127:B127"/>
    <mergeCell ref="A128:B128"/>
    <mergeCell ref="A129:B129"/>
    <mergeCell ref="A130:B130"/>
    <mergeCell ref="A119:B119"/>
    <mergeCell ref="A120:B120"/>
    <mergeCell ref="A121:B121"/>
    <mergeCell ref="A122:B122"/>
    <mergeCell ref="A123:B123"/>
    <mergeCell ref="A124:B124"/>
    <mergeCell ref="A113:B113"/>
    <mergeCell ref="A114:B114"/>
    <mergeCell ref="A115:B115"/>
    <mergeCell ref="A116:B116"/>
    <mergeCell ref="A117:B117"/>
    <mergeCell ref="A118:B118"/>
    <mergeCell ref="A107:B107"/>
    <mergeCell ref="A108:B108"/>
    <mergeCell ref="A109:B109"/>
    <mergeCell ref="A110:B110"/>
    <mergeCell ref="A111:B111"/>
    <mergeCell ref="A112:B112"/>
    <mergeCell ref="A101:B101"/>
    <mergeCell ref="A102:B102"/>
    <mergeCell ref="A103:B103"/>
    <mergeCell ref="A104:B104"/>
    <mergeCell ref="A105:B105"/>
    <mergeCell ref="A106:B106"/>
    <mergeCell ref="A95:B95"/>
    <mergeCell ref="A96:B96"/>
    <mergeCell ref="A97:B97"/>
    <mergeCell ref="A98:B98"/>
    <mergeCell ref="A99:B99"/>
    <mergeCell ref="A100:B100"/>
    <mergeCell ref="A89:B89"/>
    <mergeCell ref="A90:B90"/>
    <mergeCell ref="A91:B91"/>
    <mergeCell ref="A92:B92"/>
    <mergeCell ref="A93:B93"/>
    <mergeCell ref="A94:B94"/>
    <mergeCell ref="A83:B83"/>
    <mergeCell ref="A84:B84"/>
    <mergeCell ref="A85:B85"/>
    <mergeCell ref="A86:B86"/>
    <mergeCell ref="A87:B87"/>
    <mergeCell ref="A88:B88"/>
    <mergeCell ref="A77:B77"/>
    <mergeCell ref="A78:B78"/>
    <mergeCell ref="A79:B79"/>
    <mergeCell ref="A80:B80"/>
    <mergeCell ref="A81:B81"/>
    <mergeCell ref="A82:B82"/>
    <mergeCell ref="A71:B71"/>
    <mergeCell ref="A72:B72"/>
    <mergeCell ref="A73:B73"/>
    <mergeCell ref="A74:B74"/>
    <mergeCell ref="A75:B75"/>
    <mergeCell ref="A76:B76"/>
    <mergeCell ref="A65:B65"/>
    <mergeCell ref="A66:B66"/>
    <mergeCell ref="A67:B67"/>
    <mergeCell ref="A68:B68"/>
    <mergeCell ref="A69:B69"/>
    <mergeCell ref="A70:B70"/>
    <mergeCell ref="A59:B59"/>
    <mergeCell ref="A60:B60"/>
    <mergeCell ref="A61:B61"/>
    <mergeCell ref="A62:B62"/>
    <mergeCell ref="A63:B63"/>
    <mergeCell ref="A64:B64"/>
    <mergeCell ref="A53:B53"/>
    <mergeCell ref="A54:B54"/>
    <mergeCell ref="A55:B55"/>
    <mergeCell ref="A56:B56"/>
    <mergeCell ref="A57:B57"/>
    <mergeCell ref="A58:B58"/>
    <mergeCell ref="A47:B47"/>
    <mergeCell ref="A48:B48"/>
    <mergeCell ref="A49:B49"/>
    <mergeCell ref="A50:B50"/>
    <mergeCell ref="A51:B51"/>
    <mergeCell ref="A52:B52"/>
    <mergeCell ref="A41:B41"/>
    <mergeCell ref="A42:B42"/>
    <mergeCell ref="A43:B43"/>
    <mergeCell ref="A44:B44"/>
    <mergeCell ref="A45:B45"/>
    <mergeCell ref="A46:B46"/>
    <mergeCell ref="A35:B35"/>
    <mergeCell ref="A36:B36"/>
    <mergeCell ref="A37:B37"/>
    <mergeCell ref="A38:B38"/>
    <mergeCell ref="A39:B39"/>
    <mergeCell ref="A40:B40"/>
    <mergeCell ref="C5:H5"/>
    <mergeCell ref="A29:B29"/>
    <mergeCell ref="A30:B30"/>
    <mergeCell ref="A31:B31"/>
    <mergeCell ref="A32:B32"/>
    <mergeCell ref="A33:B33"/>
    <mergeCell ref="A34:B34"/>
    <mergeCell ref="A27:B27"/>
    <mergeCell ref="A28:B28"/>
  </mergeCells>
  <phoneticPr fontId="0" type="noConversion"/>
  <dataValidations count="2">
    <dataValidation type="decimal" operator="greaterThan" allowBlank="1" showInputMessage="1" showErrorMessage="1" sqref="F7:F26 H7:H26 G7:G15 G17:G26">
      <formula1>-99999999999999900000</formula1>
    </dataValidation>
    <dataValidation type="textLength" operator="equal" allowBlank="1" showInputMessage="1" showErrorMessage="1" sqref="C27:C233">
      <formula1>6</formula1>
    </dataValidation>
  </dataValidations>
  <pageMargins left="0.23622047244094491" right="0.23622047244094491" top="0.74803149606299213" bottom="0.74803149606299213" header="0.31496062992125984" footer="0.31496062992125984"/>
  <pageSetup paperSize="9" scale="80" orientation="portrait" r:id="rId1"/>
  <headerFooter alignWithMargins="0">
    <oddHeader>&amp;A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3"/>
  <dimension ref="A1:E1"/>
  <sheetViews>
    <sheetView workbookViewId="0"/>
  </sheetViews>
  <sheetFormatPr defaultRowHeight="12.75" x14ac:dyDescent="0.2"/>
  <sheetData>
    <row r="1" spans="1:5" x14ac:dyDescent="0.2">
      <c r="A1" s="1" t="s">
        <v>84</v>
      </c>
      <c r="B1" s="1" t="s">
        <v>85</v>
      </c>
      <c r="C1" s="1" t="s">
        <v>86</v>
      </c>
      <c r="D1" s="1" t="s">
        <v>87</v>
      </c>
      <c r="E1" s="1" t="s">
        <v>88</v>
      </c>
    </row>
  </sheetData>
  <phoneticPr fontId="7" type="noConversion"/>
  <pageMargins left="0.75" right="0.75" top="1" bottom="1" header="0.5" footer="0.5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4"/>
  <dimension ref="A1:E1"/>
  <sheetViews>
    <sheetView workbookViewId="0"/>
  </sheetViews>
  <sheetFormatPr defaultRowHeight="12.75" x14ac:dyDescent="0.2"/>
  <sheetData>
    <row r="1" spans="1:5" x14ac:dyDescent="0.2">
      <c r="A1" s="1" t="s">
        <v>84</v>
      </c>
      <c r="B1" s="1" t="s">
        <v>85</v>
      </c>
      <c r="C1" s="1" t="s">
        <v>86</v>
      </c>
      <c r="D1" s="1" t="s">
        <v>87</v>
      </c>
      <c r="E1" s="1" t="s">
        <v>88</v>
      </c>
    </row>
  </sheetData>
  <phoneticPr fontId="7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5">
    <tabColor rgb="FFC00000"/>
    <pageSetUpPr fitToPage="1"/>
  </sheetPr>
  <dimension ref="A1:P30"/>
  <sheetViews>
    <sheetView showGridLines="0" workbookViewId="0">
      <pane ySplit="7" topLeftCell="A8" activePane="bottomLeft" state="frozen"/>
      <selection activeCell="C12" sqref="C12"/>
      <selection pane="bottomLeft" activeCell="I22" sqref="I22"/>
    </sheetView>
  </sheetViews>
  <sheetFormatPr defaultRowHeight="12.75" x14ac:dyDescent="0.2"/>
  <cols>
    <col min="1" max="1" width="9.140625" style="3" customWidth="1"/>
    <col min="2" max="2" width="10.42578125" style="3" customWidth="1"/>
    <col min="3" max="3" width="15.5703125" style="3" customWidth="1"/>
    <col min="4" max="4" width="12.140625" style="3" customWidth="1"/>
    <col min="5" max="13" width="12.28515625" style="3" customWidth="1"/>
    <col min="14" max="14" width="7.140625" style="3" customWidth="1"/>
    <col min="15" max="15" width="13.5703125" style="3" hidden="1" customWidth="1"/>
    <col min="16" max="16" width="11.28515625" style="3" hidden="1" customWidth="1"/>
    <col min="17" max="16384" width="9.140625" style="3"/>
  </cols>
  <sheetData>
    <row r="1" spans="1:16" ht="25.5" x14ac:dyDescent="0.2">
      <c r="A1" s="20" t="str">
        <f>Modello_CE!A12</f>
        <v>Tipo Modello</v>
      </c>
      <c r="B1" s="13" t="str">
        <f>Modello_CE!B12</f>
        <v>C</v>
      </c>
      <c r="C1" s="33" t="str">
        <f>Modello_CE!C12</f>
        <v>Consuntivo</v>
      </c>
      <c r="D1" s="16"/>
      <c r="E1" s="16"/>
      <c r="F1" s="17"/>
      <c r="H1" s="30"/>
    </row>
    <row r="2" spans="1:16" x14ac:dyDescent="0.2">
      <c r="A2" s="20" t="str">
        <f>Modello_CE!A13</f>
        <v>Anno</v>
      </c>
      <c r="B2" s="13">
        <f>Modello_CE!B13</f>
        <v>2015</v>
      </c>
      <c r="C2" s="10"/>
      <c r="D2" s="16"/>
      <c r="E2" s="16"/>
      <c r="F2" s="17"/>
      <c r="H2" s="30"/>
    </row>
    <row r="3" spans="1:16" x14ac:dyDescent="0.2">
      <c r="A3" s="20" t="str">
        <f>Modello_CE!A14</f>
        <v>Azienda</v>
      </c>
      <c r="B3" s="14">
        <f>Modello_CE!B14</f>
        <v>912</v>
      </c>
      <c r="C3" s="26" t="str">
        <f>Modello_CE!C14</f>
        <v>A.O. DI COSENZA</v>
      </c>
      <c r="D3" s="12"/>
      <c r="E3" s="11"/>
      <c r="F3" s="15"/>
      <c r="H3" s="30"/>
    </row>
    <row r="5" spans="1:16" x14ac:dyDescent="0.2">
      <c r="B5" s="289" t="s">
        <v>239</v>
      </c>
      <c r="C5" s="290"/>
      <c r="D5" s="290"/>
      <c r="E5" s="290"/>
      <c r="F5" s="290"/>
      <c r="G5" s="290"/>
      <c r="H5" s="290"/>
      <c r="I5" s="290"/>
      <c r="J5" s="290"/>
      <c r="K5" s="290"/>
      <c r="L5" s="290"/>
      <c r="M5" s="290"/>
      <c r="N5" s="291"/>
    </row>
    <row r="6" spans="1:16" x14ac:dyDescent="0.2">
      <c r="B6" s="292" t="s">
        <v>117</v>
      </c>
      <c r="C6" s="35" t="s">
        <v>108</v>
      </c>
      <c r="D6" s="35" t="s">
        <v>109</v>
      </c>
      <c r="E6" s="35" t="s">
        <v>110</v>
      </c>
      <c r="F6" s="35" t="s">
        <v>111</v>
      </c>
      <c r="G6" s="35" t="s">
        <v>112</v>
      </c>
      <c r="H6" s="35">
        <v>109</v>
      </c>
      <c r="I6" s="35" t="s">
        <v>113</v>
      </c>
      <c r="J6" s="35" t="s">
        <v>114</v>
      </c>
      <c r="K6" s="35" t="s">
        <v>115</v>
      </c>
      <c r="L6" s="35" t="s">
        <v>116</v>
      </c>
      <c r="M6" s="35">
        <v>916</v>
      </c>
      <c r="N6" s="35" t="s">
        <v>101</v>
      </c>
    </row>
    <row r="7" spans="1:16" ht="30" customHeight="1" x14ac:dyDescent="0.2">
      <c r="B7" s="293"/>
      <c r="C7" s="36" t="s">
        <v>102</v>
      </c>
      <c r="D7" s="36" t="s">
        <v>103</v>
      </c>
      <c r="E7" s="36" t="s">
        <v>104</v>
      </c>
      <c r="F7" s="36" t="s">
        <v>105</v>
      </c>
      <c r="G7" s="36" t="s">
        <v>127</v>
      </c>
      <c r="H7" s="36" t="s">
        <v>128</v>
      </c>
      <c r="I7" s="36" t="s">
        <v>106</v>
      </c>
      <c r="J7" s="36" t="s">
        <v>125</v>
      </c>
      <c r="K7" s="36" t="s">
        <v>107</v>
      </c>
      <c r="L7" s="36" t="s">
        <v>126</v>
      </c>
      <c r="M7" s="36" t="s">
        <v>124</v>
      </c>
      <c r="N7" s="37"/>
    </row>
    <row r="8" spans="1:16" x14ac:dyDescent="0.2">
      <c r="A8" s="38"/>
      <c r="B8" s="161" t="s">
        <v>408</v>
      </c>
      <c r="C8" s="58">
        <v>23609.93</v>
      </c>
      <c r="D8" s="58"/>
      <c r="E8" s="58"/>
      <c r="F8" s="58"/>
      <c r="G8" s="58"/>
      <c r="H8" s="58"/>
      <c r="I8" s="58"/>
      <c r="J8" s="58"/>
      <c r="K8" s="58"/>
      <c r="L8" s="58"/>
      <c r="M8" s="58">
        <v>1210.21</v>
      </c>
      <c r="N8" s="59"/>
      <c r="O8" s="221">
        <f>SUM(C8:N8)</f>
        <v>24820.14</v>
      </c>
    </row>
    <row r="9" spans="1:16" x14ac:dyDescent="0.2">
      <c r="A9" s="38"/>
      <c r="B9" s="39" t="s">
        <v>408</v>
      </c>
      <c r="C9" s="24">
        <v>40639.82</v>
      </c>
      <c r="D9" s="24">
        <v>5585.83</v>
      </c>
      <c r="E9" s="24"/>
      <c r="F9" s="24">
        <v>1437.2</v>
      </c>
      <c r="G9" s="24"/>
      <c r="H9" s="24"/>
      <c r="I9" s="24"/>
      <c r="J9" s="24">
        <v>419.93</v>
      </c>
      <c r="K9" s="24"/>
      <c r="L9" s="24">
        <v>15400.86</v>
      </c>
      <c r="M9" s="24">
        <v>9276.51</v>
      </c>
      <c r="N9" s="40"/>
      <c r="O9" s="221">
        <f>SUM(C9:N9)</f>
        <v>72760.149999999994</v>
      </c>
    </row>
    <row r="10" spans="1:16" x14ac:dyDescent="0.2">
      <c r="A10" s="38"/>
      <c r="B10" s="232" t="s">
        <v>386</v>
      </c>
      <c r="C10" s="24">
        <v>131160.41</v>
      </c>
      <c r="D10" s="24"/>
      <c r="E10" s="24"/>
      <c r="F10" s="24"/>
      <c r="G10" s="24"/>
      <c r="H10" s="24"/>
      <c r="I10" s="24"/>
      <c r="J10" s="24"/>
      <c r="K10" s="24"/>
      <c r="L10" s="24"/>
      <c r="M10" s="24">
        <v>7000</v>
      </c>
      <c r="N10" s="40"/>
      <c r="O10" s="221">
        <f>SUM(C10:N10)</f>
        <v>138160.41</v>
      </c>
    </row>
    <row r="11" spans="1:16" x14ac:dyDescent="0.2">
      <c r="A11" s="38"/>
      <c r="B11" s="39" t="s">
        <v>408</v>
      </c>
      <c r="C11" s="24">
        <v>102615.95</v>
      </c>
      <c r="D11" s="24"/>
      <c r="E11" s="24"/>
      <c r="F11" s="24"/>
      <c r="G11" s="24"/>
      <c r="H11" s="24"/>
      <c r="I11" s="24"/>
      <c r="J11" s="24"/>
      <c r="K11" s="24"/>
      <c r="L11" s="24">
        <v>60000</v>
      </c>
      <c r="M11" s="24"/>
      <c r="N11" s="40"/>
      <c r="O11" s="221">
        <f>SUM(C11:N11)</f>
        <v>162615.95000000001</v>
      </c>
      <c r="P11" s="221">
        <f>O8+O9+O11</f>
        <v>260196.24</v>
      </c>
    </row>
    <row r="12" spans="1:16" x14ac:dyDescent="0.2">
      <c r="A12" s="38"/>
      <c r="B12" s="39" t="s">
        <v>979</v>
      </c>
      <c r="C12" s="24">
        <f>447083.25+194694.75</f>
        <v>641778</v>
      </c>
      <c r="D12" s="24">
        <v>5067.18</v>
      </c>
      <c r="E12" s="24"/>
      <c r="F12" s="24">
        <v>824.4</v>
      </c>
      <c r="G12" s="24"/>
      <c r="H12" s="24"/>
      <c r="I12" s="24"/>
      <c r="J12" s="24">
        <v>403.93</v>
      </c>
      <c r="K12" s="24"/>
      <c r="L12" s="24">
        <v>968.94</v>
      </c>
      <c r="M12" s="24">
        <v>11349.12</v>
      </c>
      <c r="N12" s="40"/>
      <c r="O12" s="221">
        <f>SUM(C12:M12)</f>
        <v>660391.57000000007</v>
      </c>
    </row>
    <row r="13" spans="1:16" x14ac:dyDescent="0.2">
      <c r="A13" s="38"/>
      <c r="B13" s="39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40"/>
    </row>
    <row r="14" spans="1:16" x14ac:dyDescent="0.2">
      <c r="A14" s="38"/>
      <c r="B14" s="39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40"/>
    </row>
    <row r="15" spans="1:16" x14ac:dyDescent="0.2">
      <c r="A15" s="38"/>
      <c r="B15" s="39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40"/>
    </row>
    <row r="16" spans="1:16" x14ac:dyDescent="0.2">
      <c r="A16" s="38"/>
      <c r="B16" s="39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40"/>
    </row>
    <row r="17" spans="1:14" x14ac:dyDescent="0.2">
      <c r="A17" s="38"/>
      <c r="B17" s="39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40"/>
    </row>
    <row r="18" spans="1:14" x14ac:dyDescent="0.2">
      <c r="A18" s="38"/>
      <c r="B18" s="39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40"/>
    </row>
    <row r="19" spans="1:14" x14ac:dyDescent="0.2">
      <c r="A19" s="38"/>
      <c r="B19" s="39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40"/>
    </row>
    <row r="20" spans="1:14" x14ac:dyDescent="0.2">
      <c r="A20" s="38"/>
      <c r="B20" s="39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40"/>
    </row>
    <row r="21" spans="1:14" x14ac:dyDescent="0.2">
      <c r="A21" s="38"/>
      <c r="B21" s="39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40"/>
    </row>
    <row r="22" spans="1:14" x14ac:dyDescent="0.2">
      <c r="A22" s="38"/>
      <c r="B22" s="39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40"/>
    </row>
    <row r="23" spans="1:14" x14ac:dyDescent="0.2">
      <c r="A23" s="38"/>
      <c r="B23" s="39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40"/>
    </row>
    <row r="24" spans="1:14" x14ac:dyDescent="0.2">
      <c r="A24" s="38"/>
      <c r="B24" s="39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40"/>
    </row>
    <row r="25" spans="1:14" x14ac:dyDescent="0.2">
      <c r="A25" s="38"/>
      <c r="B25" s="39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40"/>
    </row>
    <row r="26" spans="1:14" x14ac:dyDescent="0.2">
      <c r="A26" s="38"/>
      <c r="B26" s="39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40"/>
    </row>
    <row r="27" spans="1:14" x14ac:dyDescent="0.2">
      <c r="A27" s="38"/>
      <c r="B27" s="39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40"/>
    </row>
    <row r="28" spans="1:14" x14ac:dyDescent="0.2">
      <c r="A28" s="38"/>
      <c r="B28" s="39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40"/>
    </row>
    <row r="29" spans="1:14" x14ac:dyDescent="0.2">
      <c r="A29" s="38"/>
      <c r="B29" s="39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40"/>
    </row>
    <row r="30" spans="1:14" x14ac:dyDescent="0.2">
      <c r="A30" s="38"/>
      <c r="B30" s="39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40"/>
    </row>
  </sheetData>
  <mergeCells count="2">
    <mergeCell ref="B5:N5"/>
    <mergeCell ref="B6:B7"/>
  </mergeCells>
  <dataValidations count="3">
    <dataValidation type="decimal" operator="greaterThan" allowBlank="1" showErrorMessage="1" sqref="C8:N8">
      <formula1>-99999999999999900000</formula1>
      <formula2>0</formula2>
    </dataValidation>
    <dataValidation type="decimal" operator="greaterThan" allowBlank="1" showInputMessage="1" showErrorMessage="1" sqref="C9:N30">
      <formula1>-99999999999999900000</formula1>
    </dataValidation>
    <dataValidation type="textLength" operator="equal" allowBlank="1" showInputMessage="1" showErrorMessage="1" sqref="B9:B30">
      <formula1>6</formula1>
    </dataValidation>
  </dataValidations>
  <pageMargins left="0.23622047244094491" right="0.23622047244094491" top="0.74803149606299213" bottom="0.74803149606299213" header="0.31496062992125984" footer="0.31496062992125984"/>
  <pageSetup paperSize="9" scale="88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23">
    <tabColor rgb="FFC00000"/>
  </sheetPr>
  <dimension ref="A1:O45"/>
  <sheetViews>
    <sheetView showGridLines="0" workbookViewId="0">
      <pane ySplit="7" topLeftCell="A8" activePane="bottomLeft" state="frozen"/>
      <selection activeCell="C12" sqref="C12"/>
      <selection pane="bottomLeft" activeCell="H19" sqref="H19"/>
    </sheetView>
  </sheetViews>
  <sheetFormatPr defaultRowHeight="12.75" x14ac:dyDescent="0.2"/>
  <cols>
    <col min="1" max="1" width="13.7109375" style="3" customWidth="1"/>
    <col min="2" max="2" width="10.42578125" style="3" customWidth="1"/>
    <col min="3" max="13" width="12.28515625" style="3" customWidth="1"/>
    <col min="14" max="14" width="12" style="3" customWidth="1"/>
    <col min="15" max="15" width="11.28515625" style="3" hidden="1" customWidth="1"/>
    <col min="16" max="16384" width="9.140625" style="3"/>
  </cols>
  <sheetData>
    <row r="1" spans="1:15" x14ac:dyDescent="0.2">
      <c r="A1" s="20" t="str">
        <f>Modello_CE!A12</f>
        <v>Tipo Modello</v>
      </c>
      <c r="B1" s="13" t="str">
        <f>Modello_CE!B12</f>
        <v>C</v>
      </c>
      <c r="C1" s="33" t="str">
        <f>Modello_CE!C12</f>
        <v>Consuntivo</v>
      </c>
      <c r="D1" s="16"/>
      <c r="E1" s="16"/>
      <c r="F1" s="17"/>
      <c r="H1" s="30"/>
    </row>
    <row r="2" spans="1:15" x14ac:dyDescent="0.2">
      <c r="A2" s="20" t="str">
        <f>Modello_CE!A13</f>
        <v>Anno</v>
      </c>
      <c r="B2" s="13">
        <f>Modello_CE!B13</f>
        <v>2015</v>
      </c>
      <c r="C2" s="10"/>
      <c r="D2" s="16"/>
      <c r="E2" s="16"/>
      <c r="F2" s="17"/>
      <c r="H2" s="30"/>
    </row>
    <row r="3" spans="1:15" x14ac:dyDescent="0.2">
      <c r="A3" s="20" t="str">
        <f>Modello_CE!A14</f>
        <v>Azienda</v>
      </c>
      <c r="B3" s="14">
        <f>Modello_CE!B14</f>
        <v>912</v>
      </c>
      <c r="C3" s="26" t="str">
        <f>Modello_CE!C14</f>
        <v>A.O. DI COSENZA</v>
      </c>
      <c r="D3" s="12"/>
      <c r="E3" s="11"/>
      <c r="F3" s="15"/>
      <c r="H3" s="30"/>
    </row>
    <row r="5" spans="1:15" x14ac:dyDescent="0.2">
      <c r="B5" s="289" t="s">
        <v>238</v>
      </c>
      <c r="C5" s="290"/>
      <c r="D5" s="290"/>
      <c r="E5" s="290"/>
      <c r="F5" s="290"/>
      <c r="G5" s="290"/>
      <c r="H5" s="290"/>
      <c r="I5" s="290"/>
      <c r="J5" s="290"/>
      <c r="K5" s="290"/>
      <c r="L5" s="290"/>
      <c r="M5" s="290"/>
      <c r="N5" s="291"/>
    </row>
    <row r="6" spans="1:15" x14ac:dyDescent="0.2">
      <c r="B6" s="292" t="s">
        <v>98</v>
      </c>
      <c r="C6" s="35" t="s">
        <v>108</v>
      </c>
      <c r="D6" s="35" t="s">
        <v>109</v>
      </c>
      <c r="E6" s="35" t="s">
        <v>110</v>
      </c>
      <c r="F6" s="35" t="s">
        <v>111</v>
      </c>
      <c r="G6" s="35" t="s">
        <v>112</v>
      </c>
      <c r="H6" s="35">
        <v>109</v>
      </c>
      <c r="I6" s="35" t="s">
        <v>113</v>
      </c>
      <c r="J6" s="35" t="s">
        <v>114</v>
      </c>
      <c r="K6" s="35" t="s">
        <v>115</v>
      </c>
      <c r="L6" s="35" t="s">
        <v>116</v>
      </c>
      <c r="M6" s="35">
        <v>916</v>
      </c>
      <c r="N6" s="35" t="s">
        <v>101</v>
      </c>
    </row>
    <row r="7" spans="1:15" ht="30" customHeight="1" x14ac:dyDescent="0.2">
      <c r="B7" s="293"/>
      <c r="C7" s="36" t="s">
        <v>102</v>
      </c>
      <c r="D7" s="36" t="s">
        <v>103</v>
      </c>
      <c r="E7" s="36" t="s">
        <v>104</v>
      </c>
      <c r="F7" s="36" t="s">
        <v>105</v>
      </c>
      <c r="G7" s="36" t="s">
        <v>127</v>
      </c>
      <c r="H7" s="36" t="s">
        <v>128</v>
      </c>
      <c r="I7" s="36" t="s">
        <v>106</v>
      </c>
      <c r="J7" s="36" t="s">
        <v>125</v>
      </c>
      <c r="K7" s="36" t="s">
        <v>107</v>
      </c>
      <c r="L7" s="36" t="s">
        <v>126</v>
      </c>
      <c r="M7" s="36" t="s">
        <v>124</v>
      </c>
      <c r="N7" s="37"/>
    </row>
    <row r="8" spans="1:15" x14ac:dyDescent="0.2">
      <c r="A8" s="38"/>
      <c r="B8" s="39" t="s">
        <v>474</v>
      </c>
      <c r="C8" s="24">
        <v>97658</v>
      </c>
      <c r="D8" s="24"/>
      <c r="E8" s="24"/>
      <c r="F8" s="24">
        <v>212493</v>
      </c>
      <c r="G8" s="24"/>
      <c r="H8" s="24"/>
      <c r="I8" s="24"/>
      <c r="J8" s="24"/>
      <c r="K8" s="24"/>
      <c r="L8" s="24"/>
      <c r="M8" s="24"/>
      <c r="N8" s="40"/>
      <c r="O8" s="221">
        <f>SUM(C8:N8)</f>
        <v>310151</v>
      </c>
    </row>
    <row r="9" spans="1:15" x14ac:dyDescent="0.2">
      <c r="A9" s="38"/>
      <c r="B9" s="39" t="s">
        <v>1018</v>
      </c>
      <c r="C9" s="24">
        <f>32352.69+66.27</f>
        <v>32418.959999999999</v>
      </c>
      <c r="D9" s="24"/>
      <c r="E9" s="24"/>
      <c r="F9" s="24"/>
      <c r="G9" s="24"/>
      <c r="H9" s="24"/>
      <c r="I9" s="24"/>
      <c r="J9" s="24"/>
      <c r="K9" s="24"/>
      <c r="L9" s="24"/>
      <c r="M9" s="24"/>
      <c r="N9" s="40"/>
      <c r="O9" s="221">
        <f t="shared" ref="O9:O10" si="0">SUM(C9:N9)</f>
        <v>32418.959999999999</v>
      </c>
    </row>
    <row r="10" spans="1:15" x14ac:dyDescent="0.2">
      <c r="A10" s="38"/>
      <c r="B10" s="232" t="s">
        <v>718</v>
      </c>
      <c r="C10" s="24">
        <v>3381.24</v>
      </c>
      <c r="D10" s="24"/>
      <c r="E10" s="24"/>
      <c r="F10" s="24"/>
      <c r="G10" s="24"/>
      <c r="H10" s="24"/>
      <c r="I10" s="24"/>
      <c r="J10" s="24">
        <v>555.19000000000005</v>
      </c>
      <c r="K10" s="24"/>
      <c r="L10" s="24">
        <v>57141.9</v>
      </c>
      <c r="M10" s="24"/>
      <c r="N10" s="40"/>
      <c r="O10" s="221">
        <f t="shared" si="0"/>
        <v>61078.33</v>
      </c>
    </row>
    <row r="11" spans="1:15" x14ac:dyDescent="0.2">
      <c r="A11" s="38"/>
      <c r="B11" s="39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40"/>
    </row>
    <row r="12" spans="1:15" x14ac:dyDescent="0.2">
      <c r="A12" s="38"/>
      <c r="B12" s="39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40"/>
    </row>
    <row r="13" spans="1:15" x14ac:dyDescent="0.2">
      <c r="A13" s="38"/>
      <c r="B13" s="39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40"/>
    </row>
    <row r="14" spans="1:15" x14ac:dyDescent="0.2">
      <c r="A14" s="38"/>
      <c r="B14" s="39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40"/>
    </row>
    <row r="15" spans="1:15" x14ac:dyDescent="0.2">
      <c r="A15" s="38"/>
      <c r="B15" s="39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40"/>
    </row>
    <row r="16" spans="1:15" x14ac:dyDescent="0.2">
      <c r="A16" s="38"/>
      <c r="B16" s="39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40"/>
    </row>
    <row r="17" spans="1:14" x14ac:dyDescent="0.2">
      <c r="A17" s="38"/>
      <c r="B17" s="39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40"/>
    </row>
    <row r="18" spans="1:14" x14ac:dyDescent="0.2">
      <c r="A18" s="38"/>
      <c r="B18" s="39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40"/>
    </row>
    <row r="19" spans="1:14" x14ac:dyDescent="0.2">
      <c r="A19" s="38"/>
      <c r="B19" s="39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40"/>
    </row>
    <row r="20" spans="1:14" x14ac:dyDescent="0.2">
      <c r="A20" s="38"/>
      <c r="B20" s="39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40"/>
    </row>
    <row r="21" spans="1:14" x14ac:dyDescent="0.2">
      <c r="A21" s="38"/>
      <c r="B21" s="39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40"/>
    </row>
    <row r="22" spans="1:14" x14ac:dyDescent="0.2">
      <c r="A22" s="38"/>
      <c r="B22" s="39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40"/>
    </row>
    <row r="23" spans="1:14" x14ac:dyDescent="0.2">
      <c r="A23" s="38"/>
      <c r="B23" s="39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40"/>
    </row>
    <row r="24" spans="1:14" x14ac:dyDescent="0.2">
      <c r="A24" s="38"/>
      <c r="B24" s="39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40"/>
    </row>
    <row r="25" spans="1:14" x14ac:dyDescent="0.2">
      <c r="A25" s="38"/>
      <c r="B25" s="39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40"/>
    </row>
    <row r="26" spans="1:14" x14ac:dyDescent="0.2">
      <c r="A26" s="38"/>
      <c r="B26" s="39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40"/>
    </row>
    <row r="27" spans="1:14" x14ac:dyDescent="0.2">
      <c r="A27" s="38"/>
      <c r="B27" s="39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40"/>
    </row>
    <row r="28" spans="1:14" x14ac:dyDescent="0.2">
      <c r="A28" s="38"/>
      <c r="B28" s="39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40"/>
    </row>
    <row r="29" spans="1:14" x14ac:dyDescent="0.2">
      <c r="A29" s="38"/>
      <c r="B29" s="39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40"/>
    </row>
    <row r="30" spans="1:14" x14ac:dyDescent="0.2">
      <c r="A30" s="38"/>
      <c r="B30" s="39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40"/>
    </row>
    <row r="31" spans="1:14" x14ac:dyDescent="0.2">
      <c r="A31" s="38"/>
      <c r="B31" s="39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40"/>
    </row>
    <row r="32" spans="1:14" x14ac:dyDescent="0.2">
      <c r="A32" s="38"/>
      <c r="B32" s="39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40"/>
    </row>
    <row r="33" spans="1:14" x14ac:dyDescent="0.2">
      <c r="A33" s="38"/>
      <c r="B33" s="39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40"/>
    </row>
    <row r="34" spans="1:14" x14ac:dyDescent="0.2">
      <c r="A34" s="38"/>
      <c r="B34" s="39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40"/>
    </row>
    <row r="35" spans="1:14" x14ac:dyDescent="0.2">
      <c r="A35" s="38"/>
      <c r="B35" s="39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40"/>
    </row>
    <row r="36" spans="1:14" x14ac:dyDescent="0.2">
      <c r="A36" s="38"/>
      <c r="B36" s="39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40"/>
    </row>
    <row r="37" spans="1:14" x14ac:dyDescent="0.2">
      <c r="A37" s="38"/>
      <c r="B37" s="39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40"/>
    </row>
    <row r="38" spans="1:14" x14ac:dyDescent="0.2">
      <c r="A38" s="38"/>
      <c r="B38" s="39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40"/>
    </row>
    <row r="39" spans="1:14" x14ac:dyDescent="0.2">
      <c r="A39" s="38"/>
      <c r="B39" s="39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40"/>
    </row>
    <row r="40" spans="1:14" x14ac:dyDescent="0.2">
      <c r="A40" s="38"/>
      <c r="B40" s="39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40"/>
    </row>
    <row r="41" spans="1:14" x14ac:dyDescent="0.2">
      <c r="A41" s="38"/>
      <c r="B41" s="39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40"/>
    </row>
    <row r="42" spans="1:14" x14ac:dyDescent="0.2">
      <c r="A42" s="38"/>
      <c r="B42" s="39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40"/>
    </row>
    <row r="43" spans="1:14" x14ac:dyDescent="0.2">
      <c r="A43" s="38"/>
      <c r="B43" s="39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40"/>
    </row>
    <row r="44" spans="1:14" x14ac:dyDescent="0.2">
      <c r="A44" s="38"/>
      <c r="B44" s="39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40"/>
    </row>
    <row r="45" spans="1:14" x14ac:dyDescent="0.2">
      <c r="A45" s="38"/>
      <c r="B45" s="39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40"/>
    </row>
  </sheetData>
  <mergeCells count="2">
    <mergeCell ref="B5:N5"/>
    <mergeCell ref="B6:B7"/>
  </mergeCells>
  <dataValidations count="2">
    <dataValidation type="textLength" operator="equal" allowBlank="1" showInputMessage="1" showErrorMessage="1" sqref="B8:B45">
      <formula1>6</formula1>
    </dataValidation>
    <dataValidation type="decimal" operator="greaterThan" allowBlank="1" showInputMessage="1" showErrorMessage="1" sqref="C8:N45">
      <formula1>-99999999999999900000</formula1>
    </dataValidation>
  </dataValidation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7">
    <tabColor rgb="FF7030A0"/>
  </sheetPr>
  <dimension ref="A1:M418"/>
  <sheetViews>
    <sheetView showGridLines="0" workbookViewId="0">
      <pane xSplit="4" ySplit="6" topLeftCell="E7" activePane="bottomRight" state="frozen"/>
      <selection activeCell="L16" sqref="K16:L16"/>
      <selection pane="topRight" activeCell="L16" sqref="K16:L16"/>
      <selection pane="bottomLeft" activeCell="L16" sqref="K16:L16"/>
      <selection pane="bottomRight" activeCell="B1" sqref="B1"/>
    </sheetView>
  </sheetViews>
  <sheetFormatPr defaultColWidth="10.28515625" defaultRowHeight="12.75" x14ac:dyDescent="0.2"/>
  <cols>
    <col min="1" max="2" width="13.28515625" style="3" customWidth="1"/>
    <col min="3" max="3" width="15.85546875" style="3" customWidth="1"/>
    <col min="4" max="4" width="16.42578125" style="3" customWidth="1"/>
    <col min="5" max="5" width="11.5703125" style="3" customWidth="1"/>
    <col min="6" max="6" width="8.85546875" style="3" customWidth="1"/>
    <col min="7" max="7" width="21.7109375" style="3" customWidth="1"/>
    <col min="8" max="8" width="16.140625" style="3" customWidth="1"/>
    <col min="9" max="9" width="15.5703125" style="3" customWidth="1"/>
    <col min="10" max="10" width="17.140625" style="3" customWidth="1"/>
    <col min="11" max="11" width="13.5703125" style="3" customWidth="1"/>
    <col min="12" max="16384" width="10.28515625" style="3"/>
  </cols>
  <sheetData>
    <row r="1" spans="1:13" x14ac:dyDescent="0.2">
      <c r="A1" s="20" t="str">
        <f>Modello_CE!A12</f>
        <v>Tipo Modello</v>
      </c>
      <c r="B1" s="13" t="str">
        <f>Modello_CE!B12</f>
        <v>C</v>
      </c>
      <c r="C1" s="33" t="str">
        <f>Modello_CE!C12</f>
        <v>Consuntivo</v>
      </c>
      <c r="D1" s="16"/>
      <c r="E1" s="16"/>
      <c r="F1" s="17"/>
      <c r="H1" s="30"/>
    </row>
    <row r="2" spans="1:13" x14ac:dyDescent="0.2">
      <c r="A2" s="20" t="str">
        <f>Modello_CE!A13</f>
        <v>Anno</v>
      </c>
      <c r="B2" s="13">
        <f>Modello_CE!B13</f>
        <v>2015</v>
      </c>
      <c r="C2" s="10"/>
      <c r="D2" s="16"/>
      <c r="E2" s="16"/>
      <c r="F2" s="17"/>
      <c r="H2" s="30"/>
    </row>
    <row r="3" spans="1:13" x14ac:dyDescent="0.2">
      <c r="A3" s="20" t="str">
        <f>Modello_CE!A14</f>
        <v>Azienda</v>
      </c>
      <c r="B3" s="14">
        <f>Modello_CE!B14</f>
        <v>912</v>
      </c>
      <c r="C3" s="26" t="str">
        <f>Modello_CE!C14</f>
        <v>A.O. DI COSENZA</v>
      </c>
      <c r="D3" s="12"/>
      <c r="E3" s="11"/>
      <c r="F3" s="15"/>
      <c r="H3" s="30"/>
    </row>
    <row r="5" spans="1:13" x14ac:dyDescent="0.2">
      <c r="C5" s="296" t="s">
        <v>34</v>
      </c>
      <c r="D5" s="296"/>
      <c r="E5" s="296"/>
      <c r="F5" s="296"/>
      <c r="G5" s="296"/>
      <c r="H5" s="296"/>
      <c r="I5" s="296"/>
      <c r="J5" s="296"/>
      <c r="K5" s="296"/>
      <c r="L5" s="296"/>
      <c r="M5" s="296"/>
    </row>
    <row r="6" spans="1:13" ht="67.5" x14ac:dyDescent="0.2">
      <c r="C6" s="27" t="s">
        <v>35</v>
      </c>
      <c r="D6" s="27" t="s">
        <v>36</v>
      </c>
      <c r="E6" s="27" t="s">
        <v>37</v>
      </c>
      <c r="F6" s="27" t="s">
        <v>169</v>
      </c>
      <c r="G6" s="27" t="s">
        <v>42</v>
      </c>
      <c r="H6" s="27" t="s">
        <v>43</v>
      </c>
      <c r="I6" s="27" t="s">
        <v>38</v>
      </c>
      <c r="J6" s="27" t="s">
        <v>39</v>
      </c>
      <c r="K6" s="27" t="s">
        <v>40</v>
      </c>
      <c r="L6" s="27" t="s">
        <v>45</v>
      </c>
      <c r="M6" s="27" t="s">
        <v>44</v>
      </c>
    </row>
    <row r="7" spans="1:13" x14ac:dyDescent="0.2">
      <c r="A7" s="119" t="str">
        <f>IF(M7="","",IF(ISERROR(MATCH(M7,Modello_CE!D:D,0)),"codice MODELLO CE non valido",""))</f>
        <v/>
      </c>
      <c r="B7" s="120"/>
      <c r="C7" s="28"/>
      <c r="D7" s="28"/>
      <c r="E7" s="44"/>
      <c r="F7" s="28"/>
      <c r="G7" s="28"/>
      <c r="H7" s="28"/>
      <c r="I7" s="44"/>
      <c r="J7" s="44"/>
      <c r="K7" s="44"/>
      <c r="L7" s="44"/>
      <c r="M7" s="60"/>
    </row>
    <row r="8" spans="1:13" x14ac:dyDescent="0.2">
      <c r="A8" s="119" t="str">
        <f>IF(M8="","",IF(ISERROR(MATCH(M8,Modello_CE!D:D,0)),"codice MODELLO CE non valido",""))</f>
        <v/>
      </c>
      <c r="B8" s="120"/>
      <c r="C8" s="28"/>
      <c r="D8" s="28"/>
      <c r="E8" s="44"/>
      <c r="F8" s="28"/>
      <c r="G8" s="28"/>
      <c r="H8" s="28"/>
      <c r="I8" s="44"/>
      <c r="J8" s="44"/>
      <c r="K8" s="44"/>
      <c r="L8" s="44"/>
      <c r="M8" s="60"/>
    </row>
    <row r="9" spans="1:13" x14ac:dyDescent="0.2">
      <c r="A9" s="119" t="str">
        <f>IF(M9="","",IF(ISERROR(MATCH(M9,Modello_CE!D:D,0)),"codice MODELLO CE non valido",""))</f>
        <v/>
      </c>
      <c r="B9" s="120"/>
      <c r="C9" s="28"/>
      <c r="D9" s="28"/>
      <c r="E9" s="44"/>
      <c r="F9" s="28"/>
      <c r="G9" s="28"/>
      <c r="H9" s="28"/>
      <c r="I9" s="44"/>
      <c r="J9" s="44"/>
      <c r="K9" s="44"/>
      <c r="L9" s="44"/>
      <c r="M9" s="60"/>
    </row>
    <row r="10" spans="1:13" x14ac:dyDescent="0.2">
      <c r="A10" s="119" t="str">
        <f>IF(M10="","",IF(ISERROR(MATCH(M10,Modello_CE!D:D,0)),"codice MODELLO CE non valido",""))</f>
        <v/>
      </c>
      <c r="B10" s="120"/>
      <c r="C10" s="28"/>
      <c r="D10" s="28"/>
      <c r="E10" s="44"/>
      <c r="F10" s="28"/>
      <c r="G10" s="28"/>
      <c r="H10" s="28"/>
      <c r="I10" s="44"/>
      <c r="J10" s="44"/>
      <c r="K10" s="44"/>
      <c r="L10" s="44"/>
      <c r="M10" s="60"/>
    </row>
    <row r="11" spans="1:13" x14ac:dyDescent="0.2">
      <c r="A11" s="119" t="str">
        <f>IF(M11="","",IF(ISERROR(MATCH(M11,Modello_CE!D:D,0)),"codice MODELLO CE non valido",""))</f>
        <v/>
      </c>
      <c r="B11" s="120"/>
      <c r="C11" s="28"/>
      <c r="D11" s="28"/>
      <c r="E11" s="44"/>
      <c r="F11" s="28"/>
      <c r="G11" s="28"/>
      <c r="H11" s="28"/>
      <c r="I11" s="44"/>
      <c r="J11" s="44"/>
      <c r="K11" s="44"/>
      <c r="L11" s="44"/>
      <c r="M11" s="60"/>
    </row>
    <row r="12" spans="1:13" x14ac:dyDescent="0.2">
      <c r="A12" s="119" t="str">
        <f>IF(M12="","",IF(ISERROR(MATCH(M12,Modello_CE!D:D,0)),"codice MODELLO CE non valido",""))</f>
        <v/>
      </c>
      <c r="B12" s="120"/>
      <c r="C12" s="28"/>
      <c r="D12" s="28"/>
      <c r="E12" s="44"/>
      <c r="F12" s="28"/>
      <c r="G12" s="28"/>
      <c r="H12" s="28"/>
      <c r="I12" s="44"/>
      <c r="J12" s="44"/>
      <c r="K12" s="44"/>
      <c r="L12" s="44"/>
      <c r="M12" s="60"/>
    </row>
    <row r="13" spans="1:13" x14ac:dyDescent="0.2">
      <c r="A13" s="119" t="str">
        <f>IF(M13="","",IF(ISERROR(MATCH(M13,Modello_CE!D:D,0)),"codice MODELLO CE non valido",""))</f>
        <v/>
      </c>
      <c r="B13" s="120"/>
      <c r="C13" s="28"/>
      <c r="D13" s="28"/>
      <c r="E13" s="44"/>
      <c r="F13" s="28"/>
      <c r="G13" s="28"/>
      <c r="H13" s="28"/>
      <c r="I13" s="44"/>
      <c r="J13" s="44"/>
      <c r="K13" s="44"/>
      <c r="L13" s="44"/>
      <c r="M13" s="60"/>
    </row>
    <row r="14" spans="1:13" x14ac:dyDescent="0.2">
      <c r="A14" s="119" t="str">
        <f>IF(M14="","",IF(ISERROR(MATCH(M14,Modello_CE!D:D,0)),"codice MODELLO CE non valido",""))</f>
        <v/>
      </c>
      <c r="B14" s="120"/>
      <c r="C14" s="28"/>
      <c r="D14" s="28"/>
      <c r="E14" s="44"/>
      <c r="F14" s="28"/>
      <c r="G14" s="28"/>
      <c r="H14" s="28"/>
      <c r="I14" s="44"/>
      <c r="J14" s="44"/>
      <c r="K14" s="44"/>
      <c r="L14" s="44"/>
      <c r="M14" s="60"/>
    </row>
    <row r="15" spans="1:13" x14ac:dyDescent="0.2">
      <c r="A15" s="119" t="str">
        <f>IF(M15="","",IF(ISERROR(MATCH(M15,Modello_CE!D:D,0)),"codice MODELLO CE non valido",""))</f>
        <v/>
      </c>
      <c r="B15" s="120"/>
      <c r="C15" s="28"/>
      <c r="D15" s="28"/>
      <c r="E15" s="44"/>
      <c r="F15" s="28"/>
      <c r="G15" s="28"/>
      <c r="H15" s="28"/>
      <c r="I15" s="44"/>
      <c r="J15" s="44"/>
      <c r="K15" s="44"/>
      <c r="L15" s="44"/>
      <c r="M15" s="60"/>
    </row>
    <row r="16" spans="1:13" x14ac:dyDescent="0.2">
      <c r="A16" s="119" t="str">
        <f>IF(M16="","",IF(ISERROR(MATCH(M16,Modello_CE!D:D,0)),"codice MODELLO CE non valido",""))</f>
        <v/>
      </c>
      <c r="B16" s="120"/>
      <c r="C16" s="28"/>
      <c r="D16" s="28"/>
      <c r="E16" s="44"/>
      <c r="F16" s="28"/>
      <c r="G16" s="28"/>
      <c r="H16" s="28"/>
      <c r="I16" s="44"/>
      <c r="J16" s="44"/>
      <c r="K16" s="44"/>
      <c r="L16" s="44"/>
      <c r="M16" s="60"/>
    </row>
    <row r="17" spans="1:13" x14ac:dyDescent="0.2">
      <c r="A17" s="119" t="str">
        <f>IF(M17="","",IF(ISERROR(MATCH(M17,Modello_CE!D:D,0)),"codice MODELLO CE non valido",""))</f>
        <v/>
      </c>
      <c r="B17" s="120"/>
      <c r="C17" s="28"/>
      <c r="D17" s="28"/>
      <c r="E17" s="44"/>
      <c r="F17" s="28"/>
      <c r="G17" s="28"/>
      <c r="H17" s="28"/>
      <c r="I17" s="44"/>
      <c r="J17" s="44"/>
      <c r="K17" s="44"/>
      <c r="L17" s="44"/>
      <c r="M17" s="60"/>
    </row>
    <row r="18" spans="1:13" x14ac:dyDescent="0.2">
      <c r="A18" s="119" t="str">
        <f>IF(M18="","",IF(ISERROR(MATCH(M18,Modello_CE!D:D,0)),"codice MODELLO CE non valido",""))</f>
        <v/>
      </c>
      <c r="B18" s="120"/>
      <c r="C18" s="28"/>
      <c r="D18" s="28"/>
      <c r="E18" s="44"/>
      <c r="F18" s="28"/>
      <c r="G18" s="28"/>
      <c r="H18" s="28"/>
      <c r="I18" s="44"/>
      <c r="J18" s="44"/>
      <c r="K18" s="44"/>
      <c r="L18" s="44"/>
      <c r="M18" s="60"/>
    </row>
    <row r="19" spans="1:13" x14ac:dyDescent="0.2">
      <c r="A19" s="119" t="str">
        <f>IF(M19="","",IF(ISERROR(MATCH(M19,Modello_CE!D:D,0)),"codice MODELLO CE non valido",""))</f>
        <v/>
      </c>
      <c r="B19" s="120"/>
      <c r="C19" s="28"/>
      <c r="D19" s="28"/>
      <c r="E19" s="44"/>
      <c r="F19" s="28"/>
      <c r="G19" s="28"/>
      <c r="H19" s="28"/>
      <c r="I19" s="44"/>
      <c r="J19" s="44"/>
      <c r="K19" s="44"/>
      <c r="L19" s="44"/>
      <c r="M19" s="60"/>
    </row>
    <row r="20" spans="1:13" x14ac:dyDescent="0.2">
      <c r="A20" s="119" t="str">
        <f>IF(M20="","",IF(ISERROR(MATCH(M20,Modello_CE!D:D,0)),"codice MODELLO CE non valido",""))</f>
        <v/>
      </c>
      <c r="B20" s="120"/>
      <c r="C20" s="28"/>
      <c r="D20" s="28"/>
      <c r="E20" s="44"/>
      <c r="F20" s="28"/>
      <c r="G20" s="28"/>
      <c r="H20" s="28"/>
      <c r="I20" s="44"/>
      <c r="J20" s="44"/>
      <c r="K20" s="44"/>
      <c r="L20" s="44"/>
      <c r="M20" s="60"/>
    </row>
    <row r="21" spans="1:13" x14ac:dyDescent="0.2">
      <c r="A21" s="119" t="str">
        <f>IF(M21="","",IF(ISERROR(MATCH(M21,Modello_CE!D:D,0)),"codice MODELLO CE non valido",""))</f>
        <v/>
      </c>
      <c r="B21" s="120"/>
      <c r="C21" s="28"/>
      <c r="D21" s="28"/>
      <c r="E21" s="44"/>
      <c r="F21" s="28"/>
      <c r="G21" s="28"/>
      <c r="H21" s="28"/>
      <c r="I21" s="44"/>
      <c r="J21" s="44"/>
      <c r="K21" s="44"/>
      <c r="L21" s="44"/>
      <c r="M21" s="60"/>
    </row>
    <row r="22" spans="1:13" x14ac:dyDescent="0.2">
      <c r="A22" s="119" t="str">
        <f>IF(M22="","",IF(ISERROR(MATCH(M22,Modello_CE!D:D,0)),"codice MODELLO CE non valido",""))</f>
        <v/>
      </c>
      <c r="B22" s="120"/>
      <c r="C22" s="28"/>
      <c r="D22" s="28"/>
      <c r="E22" s="44"/>
      <c r="F22" s="28"/>
      <c r="G22" s="28"/>
      <c r="H22" s="28"/>
      <c r="I22" s="44"/>
      <c r="J22" s="44"/>
      <c r="K22" s="44"/>
      <c r="L22" s="44"/>
      <c r="M22" s="60"/>
    </row>
    <row r="23" spans="1:13" x14ac:dyDescent="0.2">
      <c r="A23" s="119" t="str">
        <f>IF(M23="","",IF(ISERROR(MATCH(M23,Modello_CE!D:D,0)),"codice MODELLO CE non valido",""))</f>
        <v/>
      </c>
      <c r="B23" s="120"/>
      <c r="C23" s="28"/>
      <c r="D23" s="28"/>
      <c r="E23" s="44"/>
      <c r="F23" s="28"/>
      <c r="G23" s="28"/>
      <c r="H23" s="28"/>
      <c r="I23" s="44"/>
      <c r="J23" s="44"/>
      <c r="K23" s="44"/>
      <c r="L23" s="44"/>
      <c r="M23" s="60"/>
    </row>
    <row r="24" spans="1:13" x14ac:dyDescent="0.2">
      <c r="A24" s="119" t="str">
        <f>IF(M24="","",IF(ISERROR(MATCH(M24,Modello_CE!D:D,0)),"codice MODELLO CE non valido",""))</f>
        <v/>
      </c>
      <c r="B24" s="120"/>
      <c r="C24" s="28"/>
      <c r="D24" s="28"/>
      <c r="E24" s="44"/>
      <c r="F24" s="28"/>
      <c r="G24" s="28"/>
      <c r="H24" s="28"/>
      <c r="I24" s="44"/>
      <c r="J24" s="44"/>
      <c r="K24" s="44"/>
      <c r="L24" s="44"/>
      <c r="M24" s="60"/>
    </row>
    <row r="25" spans="1:13" x14ac:dyDescent="0.2">
      <c r="A25" s="119" t="str">
        <f>IF(M25="","",IF(ISERROR(MATCH(M25,Modello_CE!D:D,0)),"codice MODELLO CE non valido",""))</f>
        <v/>
      </c>
      <c r="B25" s="120"/>
      <c r="C25" s="28"/>
      <c r="D25" s="28"/>
      <c r="E25" s="44"/>
      <c r="F25" s="28"/>
      <c r="G25" s="28"/>
      <c r="H25" s="28"/>
      <c r="I25" s="44"/>
      <c r="J25" s="44"/>
      <c r="K25" s="44"/>
      <c r="L25" s="44"/>
      <c r="M25" s="60"/>
    </row>
    <row r="26" spans="1:13" x14ac:dyDescent="0.2">
      <c r="A26" s="119" t="str">
        <f>IF(M26="","",IF(ISERROR(MATCH(M26,Modello_CE!D:D,0)),"codice MODELLO CE non valido",""))</f>
        <v/>
      </c>
      <c r="B26" s="120"/>
      <c r="C26" s="28"/>
      <c r="D26" s="28"/>
      <c r="E26" s="44"/>
      <c r="F26" s="28"/>
      <c r="G26" s="28"/>
      <c r="H26" s="28"/>
      <c r="I26" s="44"/>
      <c r="J26" s="44"/>
      <c r="K26" s="44"/>
      <c r="L26" s="44"/>
      <c r="M26" s="60"/>
    </row>
    <row r="27" spans="1:13" x14ac:dyDescent="0.2">
      <c r="A27" s="119" t="str">
        <f>IF(M27="","",IF(ISERROR(MATCH(M27,Modello_CE!D:D,0)),"codice MODELLO CE non valido",""))</f>
        <v/>
      </c>
      <c r="B27" s="120"/>
      <c r="C27" s="28"/>
      <c r="D27" s="28"/>
      <c r="E27" s="44"/>
      <c r="F27" s="28"/>
      <c r="G27" s="28"/>
      <c r="H27" s="28"/>
      <c r="I27" s="44"/>
      <c r="J27" s="44"/>
      <c r="K27" s="44"/>
      <c r="L27" s="44"/>
      <c r="M27" s="60"/>
    </row>
    <row r="28" spans="1:13" x14ac:dyDescent="0.2">
      <c r="A28" s="119" t="str">
        <f>IF(M28="","",IF(ISERROR(MATCH(M28,Modello_CE!D:D,0)),"codice MODELLO CE non valido",""))</f>
        <v/>
      </c>
      <c r="B28" s="120"/>
      <c r="C28" s="28"/>
      <c r="D28" s="28"/>
      <c r="E28" s="44"/>
      <c r="F28" s="28"/>
      <c r="G28" s="28"/>
      <c r="H28" s="28"/>
      <c r="I28" s="44"/>
      <c r="J28" s="44"/>
      <c r="K28" s="44"/>
      <c r="L28" s="44"/>
      <c r="M28" s="60"/>
    </row>
    <row r="29" spans="1:13" x14ac:dyDescent="0.2">
      <c r="A29" s="119" t="str">
        <f>IF(M29="","",IF(ISERROR(MATCH(M29,Modello_CE!D:D,0)),"codice MODELLO CE non valido",""))</f>
        <v/>
      </c>
      <c r="B29" s="120"/>
      <c r="C29" s="28"/>
      <c r="D29" s="28"/>
      <c r="E29" s="44"/>
      <c r="F29" s="28"/>
      <c r="G29" s="28"/>
      <c r="H29" s="28"/>
      <c r="I29" s="44"/>
      <c r="J29" s="44"/>
      <c r="K29" s="44"/>
      <c r="L29" s="44"/>
      <c r="M29" s="60"/>
    </row>
    <row r="30" spans="1:13" x14ac:dyDescent="0.2">
      <c r="A30" s="119" t="str">
        <f>IF(M30="","",IF(ISERROR(MATCH(M30,Modello_CE!D:D,0)),"codice MODELLO CE non valido",""))</f>
        <v/>
      </c>
      <c r="B30" s="120"/>
      <c r="C30" s="28"/>
      <c r="D30" s="28"/>
      <c r="E30" s="44"/>
      <c r="F30" s="28"/>
      <c r="G30" s="28"/>
      <c r="H30" s="28"/>
      <c r="I30" s="44"/>
      <c r="J30" s="44"/>
      <c r="K30" s="44"/>
      <c r="L30" s="44"/>
      <c r="M30" s="60"/>
    </row>
    <row r="31" spans="1:13" x14ac:dyDescent="0.2">
      <c r="A31" s="119" t="str">
        <f>IF(M31="","",IF(ISERROR(MATCH(M31,Modello_CE!D:D,0)),"codice MODELLO CE non valido",""))</f>
        <v/>
      </c>
      <c r="B31" s="120"/>
      <c r="C31" s="28"/>
      <c r="D31" s="28"/>
      <c r="E31" s="44"/>
      <c r="F31" s="28"/>
      <c r="G31" s="28"/>
      <c r="H31" s="28"/>
      <c r="I31" s="44"/>
      <c r="J31" s="44"/>
      <c r="K31" s="44"/>
      <c r="L31" s="44"/>
      <c r="M31" s="60"/>
    </row>
    <row r="32" spans="1:13" x14ac:dyDescent="0.2">
      <c r="A32" s="119" t="str">
        <f>IF(M32="","",IF(ISERROR(MATCH(M32,Modello_CE!D:D,0)),"codice MODELLO CE non valido",""))</f>
        <v/>
      </c>
      <c r="B32" s="120"/>
      <c r="C32" s="28"/>
      <c r="D32" s="28"/>
      <c r="E32" s="44"/>
      <c r="F32" s="28"/>
      <c r="G32" s="28"/>
      <c r="H32" s="28"/>
      <c r="I32" s="44"/>
      <c r="J32" s="44"/>
      <c r="K32" s="44"/>
      <c r="L32" s="44"/>
      <c r="M32" s="60"/>
    </row>
    <row r="33" spans="1:13" x14ac:dyDescent="0.2">
      <c r="A33" s="119" t="str">
        <f>IF(M33="","",IF(ISERROR(MATCH(M33,Modello_CE!D:D,0)),"codice MODELLO CE non valido",""))</f>
        <v/>
      </c>
      <c r="B33" s="120"/>
      <c r="C33" s="28"/>
      <c r="D33" s="28"/>
      <c r="E33" s="44"/>
      <c r="F33" s="28"/>
      <c r="G33" s="28"/>
      <c r="H33" s="28"/>
      <c r="I33" s="44"/>
      <c r="J33" s="44"/>
      <c r="K33" s="44"/>
      <c r="L33" s="44"/>
      <c r="M33" s="60"/>
    </row>
    <row r="34" spans="1:13" x14ac:dyDescent="0.2">
      <c r="A34" s="119" t="str">
        <f>IF(M34="","",IF(ISERROR(MATCH(M34,Modello_CE!D:D,0)),"codice MODELLO CE non valido",""))</f>
        <v/>
      </c>
      <c r="B34" s="120"/>
      <c r="C34" s="28"/>
      <c r="D34" s="28"/>
      <c r="E34" s="44"/>
      <c r="F34" s="28"/>
      <c r="G34" s="28"/>
      <c r="H34" s="28"/>
      <c r="I34" s="44"/>
      <c r="J34" s="44"/>
      <c r="K34" s="44"/>
      <c r="L34" s="44"/>
      <c r="M34" s="60"/>
    </row>
    <row r="35" spans="1:13" x14ac:dyDescent="0.2">
      <c r="A35" s="119" t="str">
        <f>IF(M35="","",IF(ISERROR(MATCH(M35,Modello_CE!D:D,0)),"codice MODELLO CE non valido",""))</f>
        <v/>
      </c>
      <c r="B35" s="120"/>
      <c r="C35" s="28"/>
      <c r="D35" s="28"/>
      <c r="E35" s="44"/>
      <c r="F35" s="28"/>
      <c r="G35" s="28"/>
      <c r="H35" s="28"/>
      <c r="I35" s="44"/>
      <c r="J35" s="44"/>
      <c r="K35" s="44"/>
      <c r="L35" s="44"/>
      <c r="M35" s="60"/>
    </row>
    <row r="36" spans="1:13" x14ac:dyDescent="0.2">
      <c r="A36" s="119" t="str">
        <f>IF(M36="","",IF(ISERROR(MATCH(M36,Modello_CE!D:D,0)),"codice MODELLO CE non valido",""))</f>
        <v/>
      </c>
      <c r="B36" s="120"/>
      <c r="C36" s="28"/>
      <c r="D36" s="28"/>
      <c r="E36" s="44"/>
      <c r="F36" s="28"/>
      <c r="G36" s="28"/>
      <c r="H36" s="28"/>
      <c r="I36" s="44"/>
      <c r="J36" s="44"/>
      <c r="K36" s="44"/>
      <c r="L36" s="44"/>
      <c r="M36" s="60"/>
    </row>
    <row r="37" spans="1:13" x14ac:dyDescent="0.2">
      <c r="A37" s="119" t="str">
        <f>IF(M37="","",IF(ISERROR(MATCH(M37,Modello_CE!D:D,0)),"codice MODELLO CE non valido",""))</f>
        <v/>
      </c>
      <c r="B37" s="120"/>
      <c r="C37" s="28"/>
      <c r="D37" s="28"/>
      <c r="E37" s="44"/>
      <c r="F37" s="28"/>
      <c r="G37" s="28"/>
      <c r="H37" s="28"/>
      <c r="I37" s="44"/>
      <c r="J37" s="44"/>
      <c r="K37" s="44"/>
      <c r="L37" s="44"/>
      <c r="M37" s="60"/>
    </row>
    <row r="38" spans="1:13" x14ac:dyDescent="0.2">
      <c r="A38" s="119" t="str">
        <f>IF(M38="","",IF(ISERROR(MATCH(M38,Modello_CE!D:D,0)),"codice MODELLO CE non valido",""))</f>
        <v/>
      </c>
      <c r="B38" s="120"/>
      <c r="C38" s="28"/>
      <c r="D38" s="28"/>
      <c r="E38" s="44"/>
      <c r="F38" s="28"/>
      <c r="G38" s="28"/>
      <c r="H38" s="28"/>
      <c r="I38" s="44"/>
      <c r="J38" s="44"/>
      <c r="K38" s="44"/>
      <c r="L38" s="44"/>
      <c r="M38" s="60"/>
    </row>
    <row r="39" spans="1:13" x14ac:dyDescent="0.2">
      <c r="A39" s="119" t="str">
        <f>IF(M39="","",IF(ISERROR(MATCH(M39,Modello_CE!D:D,0)),"codice MODELLO CE non valido",""))</f>
        <v/>
      </c>
      <c r="B39" s="120"/>
      <c r="C39" s="28"/>
      <c r="D39" s="28"/>
      <c r="E39" s="44"/>
      <c r="F39" s="28"/>
      <c r="G39" s="28"/>
      <c r="H39" s="28"/>
      <c r="I39" s="44"/>
      <c r="J39" s="44"/>
      <c r="K39" s="44"/>
      <c r="L39" s="44"/>
      <c r="M39" s="60"/>
    </row>
    <row r="40" spans="1:13" x14ac:dyDescent="0.2">
      <c r="A40" s="119" t="str">
        <f>IF(M40="","",IF(ISERROR(MATCH(M40,Modello_CE!D:D,0)),"codice MODELLO CE non valido",""))</f>
        <v/>
      </c>
      <c r="B40" s="120"/>
      <c r="C40" s="28"/>
      <c r="D40" s="28"/>
      <c r="E40" s="44"/>
      <c r="F40" s="28"/>
      <c r="G40" s="28"/>
      <c r="H40" s="28"/>
      <c r="I40" s="44"/>
      <c r="J40" s="44"/>
      <c r="K40" s="44"/>
      <c r="L40" s="44"/>
      <c r="M40" s="60"/>
    </row>
    <row r="41" spans="1:13" x14ac:dyDescent="0.2">
      <c r="A41" s="119" t="str">
        <f>IF(M41="","",IF(ISERROR(MATCH(M41,Modello_CE!D:D,0)),"codice MODELLO CE non valido",""))</f>
        <v/>
      </c>
      <c r="B41" s="120"/>
      <c r="C41" s="28"/>
      <c r="D41" s="28"/>
      <c r="E41" s="44"/>
      <c r="F41" s="28"/>
      <c r="G41" s="28"/>
      <c r="H41" s="28"/>
      <c r="I41" s="44"/>
      <c r="J41" s="44"/>
      <c r="K41" s="44"/>
      <c r="L41" s="44"/>
      <c r="M41" s="60"/>
    </row>
    <row r="42" spans="1:13" x14ac:dyDescent="0.2">
      <c r="A42" s="119" t="str">
        <f>IF(M42="","",IF(ISERROR(MATCH(M42,Modello_CE!D:D,0)),"codice MODELLO CE non valido",""))</f>
        <v/>
      </c>
      <c r="B42" s="120"/>
      <c r="C42" s="28"/>
      <c r="D42" s="28"/>
      <c r="E42" s="44"/>
      <c r="F42" s="28"/>
      <c r="G42" s="28"/>
      <c r="H42" s="28"/>
      <c r="I42" s="44"/>
      <c r="J42" s="44"/>
      <c r="K42" s="44"/>
      <c r="L42" s="44"/>
      <c r="M42" s="60"/>
    </row>
    <row r="43" spans="1:13" x14ac:dyDescent="0.2">
      <c r="A43" s="119" t="str">
        <f>IF(M43="","",IF(ISERROR(MATCH(M43,Modello_CE!D:D,0)),"codice MODELLO CE non valido",""))</f>
        <v/>
      </c>
      <c r="B43" s="120"/>
      <c r="C43" s="28"/>
      <c r="D43" s="28"/>
      <c r="E43" s="44"/>
      <c r="F43" s="28"/>
      <c r="G43" s="28"/>
      <c r="H43" s="28"/>
      <c r="I43" s="44"/>
      <c r="J43" s="44"/>
      <c r="K43" s="44"/>
      <c r="L43" s="44"/>
      <c r="M43" s="60"/>
    </row>
    <row r="44" spans="1:13" x14ac:dyDescent="0.2">
      <c r="A44" s="119" t="str">
        <f>IF(M44="","",IF(ISERROR(MATCH(M44,Modello_CE!D:D,0)),"codice MODELLO CE non valido",""))</f>
        <v/>
      </c>
      <c r="B44" s="120"/>
      <c r="C44" s="28"/>
      <c r="D44" s="28"/>
      <c r="E44" s="44"/>
      <c r="F44" s="28"/>
      <c r="G44" s="28"/>
      <c r="H44" s="28"/>
      <c r="I44" s="44"/>
      <c r="J44" s="44"/>
      <c r="K44" s="44"/>
      <c r="L44" s="44"/>
      <c r="M44" s="60"/>
    </row>
    <row r="45" spans="1:13" x14ac:dyDescent="0.2">
      <c r="A45" s="119" t="str">
        <f>IF(M45="","",IF(ISERROR(MATCH(M45,Modello_CE!D:D,0)),"codice MODELLO CE non valido",""))</f>
        <v/>
      </c>
      <c r="B45" s="120"/>
      <c r="C45" s="28"/>
      <c r="D45" s="28"/>
      <c r="E45" s="44"/>
      <c r="F45" s="28"/>
      <c r="G45" s="28"/>
      <c r="H45" s="28"/>
      <c r="I45" s="44"/>
      <c r="J45" s="44"/>
      <c r="K45" s="44"/>
      <c r="L45" s="44"/>
      <c r="M45" s="60"/>
    </row>
    <row r="46" spans="1:13" x14ac:dyDescent="0.2">
      <c r="A46" s="119" t="str">
        <f>IF(M46="","",IF(ISERROR(MATCH(M46,Modello_CE!D:D,0)),"codice MODELLO CE non valido",""))</f>
        <v/>
      </c>
      <c r="B46" s="120"/>
      <c r="C46" s="28"/>
      <c r="D46" s="28"/>
      <c r="E46" s="44"/>
      <c r="F46" s="28"/>
      <c r="G46" s="28"/>
      <c r="H46" s="28"/>
      <c r="I46" s="44"/>
      <c r="J46" s="44"/>
      <c r="K46" s="44"/>
      <c r="L46" s="44"/>
      <c r="M46" s="60"/>
    </row>
    <row r="47" spans="1:13" x14ac:dyDescent="0.2">
      <c r="A47" s="119" t="str">
        <f>IF(M47="","",IF(ISERROR(MATCH(M47,Modello_CE!D:D,0)),"codice MODELLO CE non valido",""))</f>
        <v/>
      </c>
      <c r="B47" s="120"/>
      <c r="C47" s="28"/>
      <c r="D47" s="28"/>
      <c r="E47" s="44"/>
      <c r="F47" s="28"/>
      <c r="G47" s="28"/>
      <c r="H47" s="28"/>
      <c r="I47" s="44"/>
      <c r="J47" s="44"/>
      <c r="K47" s="44"/>
      <c r="L47" s="44"/>
      <c r="M47" s="60"/>
    </row>
    <row r="48" spans="1:13" x14ac:dyDescent="0.2">
      <c r="A48" s="119" t="str">
        <f>IF(M48="","",IF(ISERROR(MATCH(M48,Modello_CE!D:D,0)),"codice MODELLO CE non valido",""))</f>
        <v/>
      </c>
      <c r="B48" s="120"/>
      <c r="C48" s="28"/>
      <c r="D48" s="28"/>
      <c r="E48" s="44"/>
      <c r="F48" s="28"/>
      <c r="G48" s="28"/>
      <c r="H48" s="28"/>
      <c r="I48" s="44"/>
      <c r="J48" s="44"/>
      <c r="K48" s="44"/>
      <c r="L48" s="44"/>
      <c r="M48" s="60"/>
    </row>
    <row r="49" spans="1:13" x14ac:dyDescent="0.2">
      <c r="A49" s="119" t="str">
        <f>IF(M49="","",IF(ISERROR(MATCH(M49,Modello_CE!D:D,0)),"codice MODELLO CE non valido",""))</f>
        <v/>
      </c>
      <c r="B49" s="120"/>
      <c r="C49" s="28"/>
      <c r="D49" s="28"/>
      <c r="E49" s="44"/>
      <c r="F49" s="28"/>
      <c r="G49" s="28"/>
      <c r="H49" s="28"/>
      <c r="I49" s="44"/>
      <c r="J49" s="44"/>
      <c r="K49" s="44"/>
      <c r="L49" s="44"/>
      <c r="M49" s="60"/>
    </row>
    <row r="50" spans="1:13" x14ac:dyDescent="0.2">
      <c r="A50" s="119" t="str">
        <f>IF(M50="","",IF(ISERROR(MATCH(M50,Modello_CE!D:D,0)),"codice MODELLO CE non valido",""))</f>
        <v/>
      </c>
      <c r="B50" s="120"/>
      <c r="C50" s="28"/>
      <c r="D50" s="28"/>
      <c r="E50" s="44"/>
      <c r="F50" s="28"/>
      <c r="G50" s="28"/>
      <c r="H50" s="28"/>
      <c r="I50" s="44"/>
      <c r="J50" s="44"/>
      <c r="K50" s="44"/>
      <c r="L50" s="44"/>
      <c r="M50" s="60"/>
    </row>
    <row r="51" spans="1:13" x14ac:dyDescent="0.2">
      <c r="A51" s="119" t="str">
        <f>IF(M51="","",IF(ISERROR(MATCH(M51,Modello_CE!D:D,0)),"codice MODELLO CE non valido",""))</f>
        <v/>
      </c>
      <c r="B51" s="120"/>
      <c r="C51" s="28"/>
      <c r="D51" s="28"/>
      <c r="E51" s="44"/>
      <c r="F51" s="28"/>
      <c r="G51" s="28"/>
      <c r="H51" s="28"/>
      <c r="I51" s="44"/>
      <c r="J51" s="44"/>
      <c r="K51" s="44"/>
      <c r="L51" s="44"/>
      <c r="M51" s="60"/>
    </row>
    <row r="52" spans="1:13" x14ac:dyDescent="0.2">
      <c r="A52" s="119" t="str">
        <f>IF(M52="","",IF(ISERROR(MATCH(M52,Modello_CE!D:D,0)),"codice MODELLO CE non valido",""))</f>
        <v/>
      </c>
      <c r="B52" s="120"/>
      <c r="C52" s="28"/>
      <c r="D52" s="28"/>
      <c r="E52" s="44"/>
      <c r="F52" s="28"/>
      <c r="G52" s="28"/>
      <c r="H52" s="28"/>
      <c r="I52" s="44"/>
      <c r="J52" s="44"/>
      <c r="K52" s="44"/>
      <c r="L52" s="44"/>
      <c r="M52" s="60"/>
    </row>
    <row r="53" spans="1:13" x14ac:dyDescent="0.2">
      <c r="A53" s="119" t="str">
        <f>IF(M53="","",IF(ISERROR(MATCH(M53,Modello_CE!D:D,0)),"codice MODELLO CE non valido",""))</f>
        <v/>
      </c>
      <c r="B53" s="120"/>
      <c r="C53" s="28"/>
      <c r="D53" s="28"/>
      <c r="E53" s="44"/>
      <c r="F53" s="28"/>
      <c r="G53" s="28"/>
      <c r="H53" s="28"/>
      <c r="I53" s="44"/>
      <c r="J53" s="44"/>
      <c r="K53" s="44"/>
      <c r="L53" s="44"/>
      <c r="M53" s="60"/>
    </row>
    <row r="54" spans="1:13" x14ac:dyDescent="0.2">
      <c r="A54" s="119" t="str">
        <f>IF(M54="","",IF(ISERROR(MATCH(M54,Modello_CE!D:D,0)),"codice MODELLO CE non valido",""))</f>
        <v/>
      </c>
      <c r="B54" s="120"/>
      <c r="C54" s="28"/>
      <c r="D54" s="28"/>
      <c r="E54" s="44"/>
      <c r="F54" s="28"/>
      <c r="G54" s="28"/>
      <c r="H54" s="28"/>
      <c r="I54" s="44"/>
      <c r="J54" s="44"/>
      <c r="K54" s="44"/>
      <c r="L54" s="44"/>
      <c r="M54" s="60"/>
    </row>
    <row r="55" spans="1:13" x14ac:dyDescent="0.2">
      <c r="A55" s="119" t="str">
        <f>IF(M55="","",IF(ISERROR(MATCH(M55,Modello_CE!D:D,0)),"codice MODELLO CE non valido",""))</f>
        <v/>
      </c>
      <c r="B55" s="120"/>
      <c r="C55" s="28"/>
      <c r="D55" s="28"/>
      <c r="E55" s="44"/>
      <c r="F55" s="28"/>
      <c r="G55" s="28"/>
      <c r="H55" s="28"/>
      <c r="I55" s="44"/>
      <c r="J55" s="44"/>
      <c r="K55" s="44"/>
      <c r="L55" s="44"/>
      <c r="M55" s="60"/>
    </row>
    <row r="56" spans="1:13" x14ac:dyDescent="0.2">
      <c r="A56" s="119" t="str">
        <f>IF(M56="","",IF(ISERROR(MATCH(M56,Modello_CE!D:D,0)),"codice MODELLO CE non valido",""))</f>
        <v/>
      </c>
      <c r="B56" s="120"/>
      <c r="C56" s="28"/>
      <c r="D56" s="28"/>
      <c r="E56" s="44"/>
      <c r="F56" s="28"/>
      <c r="G56" s="28"/>
      <c r="H56" s="28"/>
      <c r="I56" s="44"/>
      <c r="J56" s="44"/>
      <c r="K56" s="44"/>
      <c r="L56" s="44"/>
      <c r="M56" s="60"/>
    </row>
    <row r="57" spans="1:13" x14ac:dyDescent="0.2">
      <c r="A57" s="119" t="str">
        <f>IF(M57="","",IF(ISERROR(MATCH(M57,Modello_CE!D:D,0)),"codice MODELLO CE non valido",""))</f>
        <v/>
      </c>
      <c r="B57" s="120"/>
      <c r="C57" s="28"/>
      <c r="D57" s="28"/>
      <c r="E57" s="44"/>
      <c r="F57" s="28"/>
      <c r="G57" s="28"/>
      <c r="H57" s="28"/>
      <c r="I57" s="44"/>
      <c r="J57" s="44"/>
      <c r="K57" s="44"/>
      <c r="L57" s="44"/>
      <c r="M57" s="60"/>
    </row>
    <row r="58" spans="1:13" x14ac:dyDescent="0.2">
      <c r="A58" s="119" t="str">
        <f>IF(M58="","",IF(ISERROR(MATCH(M58,Modello_CE!D:D,0)),"codice MODELLO CE non valido",""))</f>
        <v/>
      </c>
      <c r="B58" s="120"/>
      <c r="C58" s="28"/>
      <c r="D58" s="28"/>
      <c r="E58" s="44"/>
      <c r="F58" s="28"/>
      <c r="G58" s="28"/>
      <c r="H58" s="28"/>
      <c r="I58" s="44"/>
      <c r="J58" s="44"/>
      <c r="K58" s="44"/>
      <c r="L58" s="44"/>
      <c r="M58" s="60"/>
    </row>
    <row r="59" spans="1:13" x14ac:dyDescent="0.2">
      <c r="A59" s="119" t="str">
        <f>IF(M59="","",IF(ISERROR(MATCH(M59,Modello_CE!D:D,0)),"codice MODELLO CE non valido",""))</f>
        <v/>
      </c>
      <c r="B59" s="120"/>
      <c r="C59" s="28"/>
      <c r="D59" s="28"/>
      <c r="E59" s="44"/>
      <c r="F59" s="28"/>
      <c r="G59" s="28"/>
      <c r="H59" s="28"/>
      <c r="I59" s="44"/>
      <c r="J59" s="44"/>
      <c r="K59" s="44"/>
      <c r="L59" s="44"/>
      <c r="M59" s="60"/>
    </row>
    <row r="60" spans="1:13" x14ac:dyDescent="0.2">
      <c r="A60" s="119" t="str">
        <f>IF(M60="","",IF(ISERROR(MATCH(M60,Modello_CE!D:D,0)),"codice MODELLO CE non valido",""))</f>
        <v/>
      </c>
      <c r="B60" s="120"/>
      <c r="C60" s="28"/>
      <c r="D60" s="28"/>
      <c r="E60" s="44"/>
      <c r="F60" s="28"/>
      <c r="G60" s="28"/>
      <c r="H60" s="28"/>
      <c r="I60" s="44"/>
      <c r="J60" s="44"/>
      <c r="K60" s="44"/>
      <c r="L60" s="44"/>
      <c r="M60" s="60"/>
    </row>
    <row r="61" spans="1:13" x14ac:dyDescent="0.2">
      <c r="A61" s="119" t="str">
        <f>IF(M61="","",IF(ISERROR(MATCH(M61,Modello_CE!D:D,0)),"codice MODELLO CE non valido",""))</f>
        <v/>
      </c>
      <c r="B61" s="120"/>
      <c r="C61" s="28"/>
      <c r="D61" s="28"/>
      <c r="E61" s="44"/>
      <c r="F61" s="28"/>
      <c r="G61" s="28"/>
      <c r="H61" s="28"/>
      <c r="I61" s="44"/>
      <c r="J61" s="44"/>
      <c r="K61" s="44"/>
      <c r="L61" s="44"/>
      <c r="M61" s="60"/>
    </row>
    <row r="62" spans="1:13" x14ac:dyDescent="0.2">
      <c r="A62" s="119" t="str">
        <f>IF(M62="","",IF(ISERROR(MATCH(M62,Modello_CE!D:D,0)),"codice MODELLO CE non valido",""))</f>
        <v/>
      </c>
      <c r="B62" s="120"/>
      <c r="C62" s="28"/>
      <c r="D62" s="28"/>
      <c r="E62" s="44"/>
      <c r="F62" s="28"/>
      <c r="G62" s="28"/>
      <c r="H62" s="28"/>
      <c r="I62" s="44"/>
      <c r="J62" s="44"/>
      <c r="K62" s="44"/>
      <c r="L62" s="44"/>
      <c r="M62" s="60"/>
    </row>
    <row r="63" spans="1:13" x14ac:dyDescent="0.2">
      <c r="A63" s="119" t="str">
        <f>IF(M63="","",IF(ISERROR(MATCH(M63,Modello_CE!D:D,0)),"codice MODELLO CE non valido",""))</f>
        <v/>
      </c>
      <c r="B63" s="120"/>
      <c r="C63" s="28"/>
      <c r="D63" s="28"/>
      <c r="E63" s="44"/>
      <c r="F63" s="28"/>
      <c r="G63" s="28"/>
      <c r="H63" s="28"/>
      <c r="I63" s="44"/>
      <c r="J63" s="44"/>
      <c r="K63" s="44"/>
      <c r="L63" s="44"/>
      <c r="M63" s="60"/>
    </row>
    <row r="64" spans="1:13" x14ac:dyDescent="0.2">
      <c r="A64" s="119" t="str">
        <f>IF(M64="","",IF(ISERROR(MATCH(M64,Modello_CE!D:D,0)),"codice MODELLO CE non valido",""))</f>
        <v/>
      </c>
      <c r="B64" s="120"/>
      <c r="C64" s="28"/>
      <c r="D64" s="28"/>
      <c r="E64" s="44"/>
      <c r="F64" s="28"/>
      <c r="G64" s="28"/>
      <c r="H64" s="28"/>
      <c r="I64" s="44"/>
      <c r="J64" s="44"/>
      <c r="K64" s="44"/>
      <c r="L64" s="44"/>
      <c r="M64" s="60"/>
    </row>
    <row r="65" spans="1:13" x14ac:dyDescent="0.2">
      <c r="A65" s="119" t="str">
        <f>IF(M65="","",IF(ISERROR(MATCH(M65,Modello_CE!D:D,0)),"codice MODELLO CE non valido",""))</f>
        <v/>
      </c>
      <c r="B65" s="120"/>
      <c r="C65" s="28"/>
      <c r="D65" s="28"/>
      <c r="E65" s="44"/>
      <c r="F65" s="28"/>
      <c r="G65" s="28"/>
      <c r="H65" s="28"/>
      <c r="I65" s="44"/>
      <c r="J65" s="44"/>
      <c r="K65" s="44"/>
      <c r="L65" s="44"/>
      <c r="M65" s="60"/>
    </row>
    <row r="66" spans="1:13" x14ac:dyDescent="0.2">
      <c r="A66" s="119" t="str">
        <f>IF(M66="","",IF(ISERROR(MATCH(M66,Modello_CE!D:D,0)),"codice MODELLO CE non valido",""))</f>
        <v/>
      </c>
      <c r="B66" s="120"/>
      <c r="C66" s="28"/>
      <c r="D66" s="28"/>
      <c r="E66" s="44"/>
      <c r="F66" s="28"/>
      <c r="G66" s="28"/>
      <c r="H66" s="28"/>
      <c r="I66" s="44"/>
      <c r="J66" s="44"/>
      <c r="K66" s="44"/>
      <c r="L66" s="44"/>
      <c r="M66" s="60"/>
    </row>
    <row r="67" spans="1:13" x14ac:dyDescent="0.2">
      <c r="A67" s="119" t="str">
        <f>IF(M67="","",IF(ISERROR(MATCH(M67,Modello_CE!D:D,0)),"codice MODELLO CE non valido",""))</f>
        <v/>
      </c>
      <c r="B67" s="120"/>
      <c r="C67" s="28"/>
      <c r="D67" s="28"/>
      <c r="E67" s="44"/>
      <c r="F67" s="28"/>
      <c r="G67" s="28"/>
      <c r="H67" s="28"/>
      <c r="I67" s="44"/>
      <c r="J67" s="44"/>
      <c r="K67" s="44"/>
      <c r="L67" s="44"/>
      <c r="M67" s="60"/>
    </row>
    <row r="68" spans="1:13" x14ac:dyDescent="0.2">
      <c r="A68" s="119" t="str">
        <f>IF(M68="","",IF(ISERROR(MATCH(M68,Modello_CE!D:D,0)),"codice MODELLO CE non valido",""))</f>
        <v/>
      </c>
      <c r="B68" s="120"/>
      <c r="C68" s="28"/>
      <c r="D68" s="28"/>
      <c r="E68" s="44"/>
      <c r="F68" s="28"/>
      <c r="G68" s="28"/>
      <c r="H68" s="28"/>
      <c r="I68" s="44"/>
      <c r="J68" s="44"/>
      <c r="K68" s="44"/>
      <c r="L68" s="44"/>
      <c r="M68" s="60"/>
    </row>
    <row r="69" spans="1:13" x14ac:dyDescent="0.2">
      <c r="A69" s="119" t="str">
        <f>IF(M69="","",IF(ISERROR(MATCH(M69,Modello_CE!D:D,0)),"codice MODELLO CE non valido",""))</f>
        <v/>
      </c>
      <c r="B69" s="120"/>
      <c r="C69" s="28"/>
      <c r="D69" s="28"/>
      <c r="E69" s="44"/>
      <c r="F69" s="28"/>
      <c r="G69" s="28"/>
      <c r="H69" s="28"/>
      <c r="I69" s="44"/>
      <c r="J69" s="44"/>
      <c r="K69" s="44"/>
      <c r="L69" s="44"/>
      <c r="M69" s="60"/>
    </row>
    <row r="70" spans="1:13" x14ac:dyDescent="0.2">
      <c r="A70" s="119" t="str">
        <f>IF(M70="","",IF(ISERROR(MATCH(M70,Modello_CE!D:D,0)),"codice MODELLO CE non valido",""))</f>
        <v/>
      </c>
      <c r="B70" s="120"/>
      <c r="C70" s="28"/>
      <c r="D70" s="28"/>
      <c r="E70" s="44"/>
      <c r="F70" s="28"/>
      <c r="G70" s="28"/>
      <c r="H70" s="28"/>
      <c r="I70" s="44"/>
      <c r="J70" s="44"/>
      <c r="K70" s="44"/>
      <c r="L70" s="44"/>
      <c r="M70" s="60"/>
    </row>
    <row r="71" spans="1:13" x14ac:dyDescent="0.2">
      <c r="A71" s="119" t="str">
        <f>IF(M71="","",IF(ISERROR(MATCH(M71,Modello_CE!D:D,0)),"codice MODELLO CE non valido",""))</f>
        <v/>
      </c>
      <c r="B71" s="120"/>
      <c r="C71" s="28"/>
      <c r="D71" s="28"/>
      <c r="E71" s="44"/>
      <c r="F71" s="28"/>
      <c r="G71" s="28"/>
      <c r="H71" s="28"/>
      <c r="I71" s="44"/>
      <c r="J71" s="44"/>
      <c r="K71" s="44"/>
      <c r="L71" s="44"/>
      <c r="M71" s="60"/>
    </row>
    <row r="72" spans="1:13" x14ac:dyDescent="0.2">
      <c r="A72" s="119" t="str">
        <f>IF(M72="","",IF(ISERROR(MATCH(M72,Modello_CE!D:D,0)),"codice MODELLO CE non valido",""))</f>
        <v/>
      </c>
      <c r="B72" s="120"/>
      <c r="C72" s="28"/>
      <c r="D72" s="28"/>
      <c r="E72" s="44"/>
      <c r="F72" s="28"/>
      <c r="G72" s="28"/>
      <c r="H72" s="28"/>
      <c r="I72" s="44"/>
      <c r="J72" s="44"/>
      <c r="K72" s="44"/>
      <c r="L72" s="44"/>
      <c r="M72" s="60"/>
    </row>
    <row r="73" spans="1:13" x14ac:dyDescent="0.2">
      <c r="A73" s="119" t="str">
        <f>IF(M73="","",IF(ISERROR(MATCH(M73,Modello_CE!D:D,0)),"codice MODELLO CE non valido",""))</f>
        <v/>
      </c>
      <c r="B73" s="120"/>
      <c r="C73" s="28"/>
      <c r="D73" s="28"/>
      <c r="E73" s="44"/>
      <c r="F73" s="28"/>
      <c r="G73" s="28"/>
      <c r="H73" s="28"/>
      <c r="I73" s="44"/>
      <c r="J73" s="44"/>
      <c r="K73" s="44"/>
      <c r="L73" s="44"/>
      <c r="M73" s="60"/>
    </row>
    <row r="74" spans="1:13" x14ac:dyDescent="0.2">
      <c r="A74" s="119" t="str">
        <f>IF(M74="","",IF(ISERROR(MATCH(M74,Modello_CE!D:D,0)),"codice MODELLO CE non valido",""))</f>
        <v/>
      </c>
      <c r="B74" s="120"/>
      <c r="C74" s="28"/>
      <c r="D74" s="28"/>
      <c r="E74" s="44"/>
      <c r="F74" s="28"/>
      <c r="G74" s="28"/>
      <c r="H74" s="28"/>
      <c r="I74" s="44"/>
      <c r="J74" s="44"/>
      <c r="K74" s="44"/>
      <c r="L74" s="44"/>
      <c r="M74" s="60"/>
    </row>
    <row r="75" spans="1:13" x14ac:dyDescent="0.2">
      <c r="A75" s="119" t="str">
        <f>IF(M75="","",IF(ISERROR(MATCH(M75,Modello_CE!D:D,0)),"codice MODELLO CE non valido",""))</f>
        <v/>
      </c>
      <c r="B75" s="120"/>
      <c r="C75" s="28"/>
      <c r="D75" s="28"/>
      <c r="E75" s="44"/>
      <c r="F75" s="28"/>
      <c r="G75" s="28"/>
      <c r="H75" s="28"/>
      <c r="I75" s="44"/>
      <c r="J75" s="44"/>
      <c r="K75" s="44"/>
      <c r="L75" s="44"/>
      <c r="M75" s="60"/>
    </row>
    <row r="76" spans="1:13" x14ac:dyDescent="0.2">
      <c r="A76" s="119" t="str">
        <f>IF(M76="","",IF(ISERROR(MATCH(M76,Modello_CE!D:D,0)),"codice MODELLO CE non valido",""))</f>
        <v/>
      </c>
      <c r="B76" s="120"/>
      <c r="C76" s="28"/>
      <c r="D76" s="28"/>
      <c r="E76" s="44"/>
      <c r="F76" s="28"/>
      <c r="G76" s="28"/>
      <c r="H76" s="28"/>
      <c r="I76" s="44"/>
      <c r="J76" s="44"/>
      <c r="K76" s="44"/>
      <c r="L76" s="44"/>
      <c r="M76" s="60"/>
    </row>
    <row r="77" spans="1:13" x14ac:dyDescent="0.2">
      <c r="A77" s="119" t="str">
        <f>IF(M77="","",IF(ISERROR(MATCH(M77,Modello_CE!D:D,0)),"codice MODELLO CE non valido",""))</f>
        <v/>
      </c>
      <c r="B77" s="120"/>
      <c r="C77" s="28"/>
      <c r="D77" s="28"/>
      <c r="E77" s="44"/>
      <c r="F77" s="28"/>
      <c r="G77" s="28"/>
      <c r="H77" s="28"/>
      <c r="I77" s="44"/>
      <c r="J77" s="44"/>
      <c r="K77" s="44"/>
      <c r="L77" s="44"/>
      <c r="M77" s="60"/>
    </row>
    <row r="78" spans="1:13" x14ac:dyDescent="0.2">
      <c r="A78" s="119" t="str">
        <f>IF(M78="","",IF(ISERROR(MATCH(M78,Modello_CE!D:D,0)),"codice MODELLO CE non valido",""))</f>
        <v/>
      </c>
      <c r="B78" s="120"/>
      <c r="C78" s="28"/>
      <c r="D78" s="28"/>
      <c r="E78" s="44"/>
      <c r="F78" s="28"/>
      <c r="G78" s="28"/>
      <c r="H78" s="28"/>
      <c r="I78" s="44"/>
      <c r="J78" s="44"/>
      <c r="K78" s="44"/>
      <c r="L78" s="44"/>
      <c r="M78" s="60"/>
    </row>
    <row r="79" spans="1:13" x14ac:dyDescent="0.2">
      <c r="A79" s="119" t="str">
        <f>IF(M79="","",IF(ISERROR(MATCH(M79,Modello_CE!D:D,0)),"codice MODELLO CE non valido",""))</f>
        <v/>
      </c>
      <c r="B79" s="120"/>
      <c r="C79" s="28"/>
      <c r="D79" s="28"/>
      <c r="E79" s="44"/>
      <c r="F79" s="28"/>
      <c r="G79" s="28"/>
      <c r="H79" s="28"/>
      <c r="I79" s="44"/>
      <c r="J79" s="44"/>
      <c r="K79" s="44"/>
      <c r="L79" s="44"/>
      <c r="M79" s="60"/>
    </row>
    <row r="80" spans="1:13" x14ac:dyDescent="0.2">
      <c r="A80" s="119" t="str">
        <f>IF(M80="","",IF(ISERROR(MATCH(M80,Modello_CE!D:D,0)),"codice MODELLO CE non valido",""))</f>
        <v/>
      </c>
      <c r="B80" s="120"/>
      <c r="C80" s="28"/>
      <c r="D80" s="28"/>
      <c r="E80" s="44"/>
      <c r="F80" s="28"/>
      <c r="G80" s="28"/>
      <c r="H80" s="28"/>
      <c r="I80" s="44"/>
      <c r="J80" s="44"/>
      <c r="K80" s="44"/>
      <c r="L80" s="44"/>
      <c r="M80" s="60"/>
    </row>
    <row r="81" spans="1:13" x14ac:dyDescent="0.2">
      <c r="A81" s="119" t="str">
        <f>IF(M81="","",IF(ISERROR(MATCH(M81,Modello_CE!D:D,0)),"codice MODELLO CE non valido",""))</f>
        <v/>
      </c>
      <c r="B81" s="120"/>
      <c r="C81" s="28"/>
      <c r="D81" s="28"/>
      <c r="E81" s="44"/>
      <c r="F81" s="28"/>
      <c r="G81" s="28"/>
      <c r="H81" s="28"/>
      <c r="I81" s="44"/>
      <c r="J81" s="44"/>
      <c r="K81" s="44"/>
      <c r="L81" s="44"/>
      <c r="M81" s="60"/>
    </row>
    <row r="82" spans="1:13" x14ac:dyDescent="0.2">
      <c r="A82" s="119" t="str">
        <f>IF(M82="","",IF(ISERROR(MATCH(M82,Modello_CE!D:D,0)),"codice MODELLO CE non valido",""))</f>
        <v/>
      </c>
      <c r="B82" s="120"/>
      <c r="C82" s="28"/>
      <c r="D82" s="28"/>
      <c r="E82" s="44"/>
      <c r="F82" s="28"/>
      <c r="G82" s="28"/>
      <c r="H82" s="28"/>
      <c r="I82" s="44"/>
      <c r="J82" s="44"/>
      <c r="K82" s="44"/>
      <c r="L82" s="44"/>
      <c r="M82" s="60"/>
    </row>
    <row r="83" spans="1:13" x14ac:dyDescent="0.2">
      <c r="A83" s="119" t="str">
        <f>IF(M83="","",IF(ISERROR(MATCH(M83,Modello_CE!D:D,0)),"codice MODELLO CE non valido",""))</f>
        <v/>
      </c>
      <c r="B83" s="120"/>
      <c r="C83" s="28"/>
      <c r="D83" s="28"/>
      <c r="E83" s="44"/>
      <c r="F83" s="28"/>
      <c r="G83" s="28"/>
      <c r="H83" s="28"/>
      <c r="I83" s="44"/>
      <c r="J83" s="44"/>
      <c r="K83" s="44"/>
      <c r="L83" s="44"/>
      <c r="M83" s="60"/>
    </row>
    <row r="84" spans="1:13" x14ac:dyDescent="0.2">
      <c r="A84" s="119" t="str">
        <f>IF(M84="","",IF(ISERROR(MATCH(M84,Modello_CE!D:D,0)),"codice MODELLO CE non valido",""))</f>
        <v/>
      </c>
      <c r="B84" s="120"/>
      <c r="C84" s="28"/>
      <c r="D84" s="28"/>
      <c r="E84" s="44"/>
      <c r="F84" s="28"/>
      <c r="G84" s="28"/>
      <c r="H84" s="28"/>
      <c r="I84" s="44"/>
      <c r="J84" s="44"/>
      <c r="K84" s="44"/>
      <c r="L84" s="44"/>
      <c r="M84" s="60"/>
    </row>
    <row r="85" spans="1:13" x14ac:dyDescent="0.2">
      <c r="A85" s="119" t="str">
        <f>IF(M85="","",IF(ISERROR(MATCH(M85,Modello_CE!D:D,0)),"codice MODELLO CE non valido",""))</f>
        <v/>
      </c>
      <c r="B85" s="120"/>
      <c r="C85" s="28"/>
      <c r="D85" s="28"/>
      <c r="E85" s="44"/>
      <c r="F85" s="28"/>
      <c r="G85" s="28"/>
      <c r="H85" s="28"/>
      <c r="I85" s="44"/>
      <c r="J85" s="44"/>
      <c r="K85" s="44"/>
      <c r="L85" s="44"/>
      <c r="M85" s="60"/>
    </row>
    <row r="86" spans="1:13" x14ac:dyDescent="0.2">
      <c r="A86" s="119" t="str">
        <f>IF(M86="","",IF(ISERROR(MATCH(M86,Modello_CE!D:D,0)),"codice MODELLO CE non valido",""))</f>
        <v/>
      </c>
      <c r="B86" s="120"/>
      <c r="C86" s="28"/>
      <c r="D86" s="28"/>
      <c r="E86" s="44"/>
      <c r="F86" s="28"/>
      <c r="G86" s="28"/>
      <c r="H86" s="28"/>
      <c r="I86" s="44"/>
      <c r="J86" s="44"/>
      <c r="K86" s="44"/>
      <c r="L86" s="44"/>
      <c r="M86" s="60"/>
    </row>
    <row r="87" spans="1:13" x14ac:dyDescent="0.2">
      <c r="A87" s="119" t="str">
        <f>IF(M87="","",IF(ISERROR(MATCH(M87,Modello_CE!D:D,0)),"codice MODELLO CE non valido",""))</f>
        <v/>
      </c>
      <c r="B87" s="120"/>
      <c r="C87" s="28"/>
      <c r="D87" s="28"/>
      <c r="E87" s="44"/>
      <c r="F87" s="28"/>
      <c r="G87" s="28"/>
      <c r="H87" s="28"/>
      <c r="I87" s="44"/>
      <c r="J87" s="44"/>
      <c r="K87" s="44"/>
      <c r="L87" s="44"/>
      <c r="M87" s="60"/>
    </row>
    <row r="88" spans="1:13" x14ac:dyDescent="0.2">
      <c r="A88" s="119" t="str">
        <f>IF(M88="","",IF(ISERROR(MATCH(M88,Modello_CE!D:D,0)),"codice MODELLO CE non valido",""))</f>
        <v/>
      </c>
      <c r="B88" s="120"/>
      <c r="C88" s="28"/>
      <c r="D88" s="28"/>
      <c r="E88" s="44"/>
      <c r="F88" s="28"/>
      <c r="G88" s="28"/>
      <c r="H88" s="28"/>
      <c r="I88" s="44"/>
      <c r="J88" s="44"/>
      <c r="K88" s="44"/>
      <c r="L88" s="44"/>
      <c r="M88" s="60"/>
    </row>
    <row r="89" spans="1:13" x14ac:dyDescent="0.2">
      <c r="A89" s="119" t="str">
        <f>IF(M89="","",IF(ISERROR(MATCH(M89,Modello_CE!D:D,0)),"codice MODELLO CE non valido",""))</f>
        <v/>
      </c>
      <c r="B89" s="120"/>
      <c r="C89" s="28"/>
      <c r="D89" s="28"/>
      <c r="E89" s="44"/>
      <c r="F89" s="28"/>
      <c r="G89" s="28"/>
      <c r="H89" s="28"/>
      <c r="I89" s="44"/>
      <c r="J89" s="44"/>
      <c r="K89" s="44"/>
      <c r="L89" s="44"/>
      <c r="M89" s="60"/>
    </row>
    <row r="90" spans="1:13" x14ac:dyDescent="0.2">
      <c r="A90" s="119" t="str">
        <f>IF(M90="","",IF(ISERROR(MATCH(M90,Modello_CE!D:D,0)),"codice MODELLO CE non valido",""))</f>
        <v/>
      </c>
      <c r="B90" s="120"/>
      <c r="C90" s="28"/>
      <c r="D90" s="28"/>
      <c r="E90" s="44"/>
      <c r="F90" s="28"/>
      <c r="G90" s="28"/>
      <c r="H90" s="28"/>
      <c r="I90" s="44"/>
      <c r="J90" s="44"/>
      <c r="K90" s="44"/>
      <c r="L90" s="44"/>
      <c r="M90" s="60"/>
    </row>
    <row r="91" spans="1:13" x14ac:dyDescent="0.2">
      <c r="A91" s="119" t="str">
        <f>IF(M91="","",IF(ISERROR(MATCH(M91,Modello_CE!D:D,0)),"codice MODELLO CE non valido",""))</f>
        <v/>
      </c>
      <c r="B91" s="120"/>
      <c r="C91" s="28"/>
      <c r="D91" s="28"/>
      <c r="E91" s="44"/>
      <c r="F91" s="28"/>
      <c r="G91" s="28"/>
      <c r="H91" s="28"/>
      <c r="I91" s="44"/>
      <c r="J91" s="44"/>
      <c r="K91" s="44"/>
      <c r="L91" s="44"/>
      <c r="M91" s="60"/>
    </row>
    <row r="92" spans="1:13" x14ac:dyDescent="0.2">
      <c r="A92" s="119" t="str">
        <f>IF(M92="","",IF(ISERROR(MATCH(M92,Modello_CE!D:D,0)),"codice MODELLO CE non valido",""))</f>
        <v/>
      </c>
      <c r="B92" s="120"/>
      <c r="C92" s="28"/>
      <c r="D92" s="28"/>
      <c r="E92" s="44"/>
      <c r="F92" s="28"/>
      <c r="G92" s="28"/>
      <c r="H92" s="28"/>
      <c r="I92" s="44"/>
      <c r="J92" s="44"/>
      <c r="K92" s="44"/>
      <c r="L92" s="44"/>
      <c r="M92" s="60"/>
    </row>
    <row r="93" spans="1:13" x14ac:dyDescent="0.2">
      <c r="A93" s="119" t="str">
        <f>IF(M93="","",IF(ISERROR(MATCH(M93,Modello_CE!D:D,0)),"codice MODELLO CE non valido",""))</f>
        <v/>
      </c>
      <c r="B93" s="120"/>
      <c r="C93" s="28"/>
      <c r="D93" s="28"/>
      <c r="E93" s="44"/>
      <c r="F93" s="28"/>
      <c r="G93" s="28"/>
      <c r="H93" s="28"/>
      <c r="I93" s="44"/>
      <c r="J93" s="44"/>
      <c r="K93" s="44"/>
      <c r="L93" s="44"/>
      <c r="M93" s="60"/>
    </row>
    <row r="94" spans="1:13" x14ac:dyDescent="0.2">
      <c r="A94" s="119" t="str">
        <f>IF(M94="","",IF(ISERROR(MATCH(M94,Modello_CE!D:D,0)),"codice MODELLO CE non valido",""))</f>
        <v/>
      </c>
      <c r="B94" s="120"/>
      <c r="C94" s="28"/>
      <c r="D94" s="28"/>
      <c r="E94" s="44"/>
      <c r="F94" s="28"/>
      <c r="G94" s="28"/>
      <c r="H94" s="28"/>
      <c r="I94" s="44"/>
      <c r="J94" s="44"/>
      <c r="K94" s="44"/>
      <c r="L94" s="44"/>
      <c r="M94" s="60"/>
    </row>
    <row r="95" spans="1:13" x14ac:dyDescent="0.2">
      <c r="A95" s="119" t="str">
        <f>IF(M95="","",IF(ISERROR(MATCH(M95,Modello_CE!D:D,0)),"codice MODELLO CE non valido",""))</f>
        <v/>
      </c>
      <c r="B95" s="120"/>
      <c r="C95" s="28"/>
      <c r="D95" s="28"/>
      <c r="E95" s="44"/>
      <c r="F95" s="28"/>
      <c r="G95" s="28"/>
      <c r="H95" s="28"/>
      <c r="I95" s="44"/>
      <c r="J95" s="44"/>
      <c r="K95" s="44"/>
      <c r="L95" s="44"/>
      <c r="M95" s="60"/>
    </row>
    <row r="96" spans="1:13" x14ac:dyDescent="0.2">
      <c r="A96" s="119" t="str">
        <f>IF(M96="","",IF(ISERROR(MATCH(M96,Modello_CE!D:D,0)),"codice MODELLO CE non valido",""))</f>
        <v/>
      </c>
      <c r="B96" s="120"/>
      <c r="C96" s="28"/>
      <c r="D96" s="28"/>
      <c r="E96" s="44"/>
      <c r="F96" s="28"/>
      <c r="G96" s="28"/>
      <c r="H96" s="28"/>
      <c r="I96" s="44"/>
      <c r="J96" s="44"/>
      <c r="K96" s="44"/>
      <c r="L96" s="44"/>
      <c r="M96" s="60"/>
    </row>
    <row r="97" spans="1:13" x14ac:dyDescent="0.2">
      <c r="A97" s="119" t="str">
        <f>IF(M97="","",IF(ISERROR(MATCH(M97,Modello_CE!D:D,0)),"codice MODELLO CE non valido",""))</f>
        <v/>
      </c>
      <c r="B97" s="120"/>
      <c r="C97" s="28"/>
      <c r="D97" s="28"/>
      <c r="E97" s="44"/>
      <c r="F97" s="28"/>
      <c r="G97" s="28"/>
      <c r="H97" s="28"/>
      <c r="I97" s="44"/>
      <c r="J97" s="44"/>
      <c r="K97" s="44"/>
      <c r="L97" s="44"/>
      <c r="M97" s="60"/>
    </row>
    <row r="98" spans="1:13" x14ac:dyDescent="0.2">
      <c r="A98" s="119" t="str">
        <f>IF(M98="","",IF(ISERROR(MATCH(M98,Modello_CE!D:D,0)),"codice MODELLO CE non valido",""))</f>
        <v/>
      </c>
      <c r="B98" s="120"/>
      <c r="C98" s="28"/>
      <c r="D98" s="28"/>
      <c r="E98" s="44"/>
      <c r="F98" s="28"/>
      <c r="G98" s="28"/>
      <c r="H98" s="28"/>
      <c r="I98" s="44"/>
      <c r="J98" s="44"/>
      <c r="K98" s="44"/>
      <c r="L98" s="44"/>
      <c r="M98" s="60"/>
    </row>
    <row r="99" spans="1:13" x14ac:dyDescent="0.2">
      <c r="A99" s="119" t="str">
        <f>IF(M99="","",IF(ISERROR(MATCH(M99,Modello_CE!D:D,0)),"codice MODELLO CE non valido",""))</f>
        <v/>
      </c>
      <c r="B99" s="120"/>
      <c r="C99" s="28"/>
      <c r="D99" s="28"/>
      <c r="E99" s="44"/>
      <c r="F99" s="28"/>
      <c r="G99" s="28"/>
      <c r="H99" s="28"/>
      <c r="I99" s="44"/>
      <c r="J99" s="44"/>
      <c r="K99" s="44"/>
      <c r="L99" s="44"/>
      <c r="M99" s="60"/>
    </row>
    <row r="100" spans="1:13" x14ac:dyDescent="0.2">
      <c r="A100" s="119" t="str">
        <f>IF(M100="","",IF(ISERROR(MATCH(M100,Modello_CE!D:D,0)),"codice MODELLO CE non valido",""))</f>
        <v/>
      </c>
      <c r="B100" s="120"/>
      <c r="C100" s="28"/>
      <c r="D100" s="28"/>
      <c r="E100" s="44"/>
      <c r="F100" s="28"/>
      <c r="G100" s="28"/>
      <c r="H100" s="28"/>
      <c r="I100" s="44"/>
      <c r="J100" s="44"/>
      <c r="K100" s="44"/>
      <c r="L100" s="44"/>
      <c r="M100" s="60"/>
    </row>
    <row r="101" spans="1:13" x14ac:dyDescent="0.2">
      <c r="A101" s="119" t="str">
        <f>IF(M101="","",IF(ISERROR(MATCH(M101,Modello_CE!D:D,0)),"codice MODELLO CE non valido",""))</f>
        <v/>
      </c>
      <c r="B101" s="120"/>
      <c r="C101" s="28"/>
      <c r="D101" s="28"/>
      <c r="E101" s="44"/>
      <c r="F101" s="28"/>
      <c r="G101" s="28"/>
      <c r="H101" s="28"/>
      <c r="I101" s="44"/>
      <c r="J101" s="44"/>
      <c r="K101" s="44"/>
      <c r="L101" s="44"/>
      <c r="M101" s="60"/>
    </row>
    <row r="102" spans="1:13" x14ac:dyDescent="0.2">
      <c r="A102" s="119" t="str">
        <f>IF(M102="","",IF(ISERROR(MATCH(M102,Modello_CE!D:D,0)),"codice MODELLO CE non valido",""))</f>
        <v/>
      </c>
      <c r="B102" s="120"/>
      <c r="C102" s="28"/>
      <c r="D102" s="28"/>
      <c r="E102" s="44"/>
      <c r="F102" s="28"/>
      <c r="G102" s="28"/>
      <c r="H102" s="28"/>
      <c r="I102" s="44"/>
      <c r="J102" s="44"/>
      <c r="K102" s="44"/>
      <c r="L102" s="44"/>
      <c r="M102" s="60"/>
    </row>
    <row r="103" spans="1:13" x14ac:dyDescent="0.2">
      <c r="A103" s="119" t="str">
        <f>IF(M103="","",IF(ISERROR(MATCH(M103,Modello_CE!D:D,0)),"codice MODELLO CE non valido",""))</f>
        <v/>
      </c>
      <c r="B103" s="120"/>
      <c r="C103" s="28"/>
      <c r="D103" s="28"/>
      <c r="E103" s="44"/>
      <c r="F103" s="28"/>
      <c r="G103" s="28"/>
      <c r="H103" s="28"/>
      <c r="I103" s="44"/>
      <c r="J103" s="44"/>
      <c r="K103" s="44"/>
      <c r="L103" s="44"/>
      <c r="M103" s="60"/>
    </row>
    <row r="104" spans="1:13" x14ac:dyDescent="0.2">
      <c r="A104" s="119" t="str">
        <f>IF(M104="","",IF(ISERROR(MATCH(M104,Modello_CE!D:D,0)),"codice MODELLO CE non valido",""))</f>
        <v/>
      </c>
      <c r="B104" s="120"/>
      <c r="C104" s="28"/>
      <c r="D104" s="28"/>
      <c r="E104" s="44"/>
      <c r="F104" s="28"/>
      <c r="G104" s="28"/>
      <c r="H104" s="28"/>
      <c r="I104" s="44"/>
      <c r="J104" s="44"/>
      <c r="K104" s="44"/>
      <c r="L104" s="44"/>
      <c r="M104" s="60"/>
    </row>
    <row r="105" spans="1:13" x14ac:dyDescent="0.2">
      <c r="A105" s="119" t="str">
        <f>IF(M105="","",IF(ISERROR(MATCH(M105,Modello_CE!D:D,0)),"codice MODELLO CE non valido",""))</f>
        <v/>
      </c>
      <c r="B105" s="120"/>
      <c r="C105" s="28"/>
      <c r="D105" s="28"/>
      <c r="E105" s="44"/>
      <c r="F105" s="28"/>
      <c r="G105" s="28"/>
      <c r="H105" s="28"/>
      <c r="I105" s="44"/>
      <c r="J105" s="44"/>
      <c r="K105" s="44"/>
      <c r="L105" s="44"/>
      <c r="M105" s="60"/>
    </row>
    <row r="106" spans="1:13" x14ac:dyDescent="0.2">
      <c r="A106" s="119" t="str">
        <f>IF(M106="","",IF(ISERROR(MATCH(M106,Modello_CE!D:D,0)),"codice MODELLO CE non valido",""))</f>
        <v/>
      </c>
      <c r="B106" s="120"/>
      <c r="C106" s="28"/>
      <c r="D106" s="28"/>
      <c r="E106" s="44"/>
      <c r="F106" s="28"/>
      <c r="G106" s="28"/>
      <c r="H106" s="28"/>
      <c r="I106" s="44"/>
      <c r="J106" s="44"/>
      <c r="K106" s="44"/>
      <c r="L106" s="44"/>
      <c r="M106" s="60"/>
    </row>
    <row r="107" spans="1:13" x14ac:dyDescent="0.2">
      <c r="A107" s="119" t="str">
        <f>IF(M107="","",IF(ISERROR(MATCH(M107,Modello_CE!D:D,0)),"codice MODELLO CE non valido",""))</f>
        <v/>
      </c>
      <c r="B107" s="120"/>
      <c r="C107" s="28"/>
      <c r="D107" s="28"/>
      <c r="E107" s="44"/>
      <c r="F107" s="28"/>
      <c r="G107" s="28"/>
      <c r="H107" s="28"/>
      <c r="I107" s="44"/>
      <c r="J107" s="44"/>
      <c r="K107" s="44"/>
      <c r="L107" s="44"/>
      <c r="M107" s="60"/>
    </row>
    <row r="108" spans="1:13" x14ac:dyDescent="0.2">
      <c r="A108" s="119" t="str">
        <f>IF(M108="","",IF(ISERROR(MATCH(M108,Modello_CE!D:D,0)),"codice MODELLO CE non valido",""))</f>
        <v/>
      </c>
      <c r="B108" s="120"/>
      <c r="C108" s="28"/>
      <c r="D108" s="28"/>
      <c r="E108" s="44"/>
      <c r="F108" s="28"/>
      <c r="G108" s="28"/>
      <c r="H108" s="28"/>
      <c r="I108" s="44"/>
      <c r="J108" s="44"/>
      <c r="K108" s="44"/>
      <c r="L108" s="44"/>
      <c r="M108" s="60"/>
    </row>
    <row r="109" spans="1:13" x14ac:dyDescent="0.2">
      <c r="A109" s="119" t="str">
        <f>IF(M109="","",IF(ISERROR(MATCH(M109,Modello_CE!D:D,0)),"codice MODELLO CE non valido",""))</f>
        <v/>
      </c>
      <c r="B109" s="120"/>
      <c r="C109" s="28"/>
      <c r="D109" s="28"/>
      <c r="E109" s="44"/>
      <c r="F109" s="28"/>
      <c r="G109" s="28"/>
      <c r="H109" s="28"/>
      <c r="I109" s="44"/>
      <c r="J109" s="44"/>
      <c r="K109" s="44"/>
      <c r="L109" s="44"/>
      <c r="M109" s="60"/>
    </row>
    <row r="110" spans="1:13" x14ac:dyDescent="0.2">
      <c r="A110" s="119" t="str">
        <f>IF(M110="","",IF(ISERROR(MATCH(M110,Modello_CE!D:D,0)),"codice MODELLO CE non valido",""))</f>
        <v/>
      </c>
      <c r="B110" s="120"/>
      <c r="C110" s="28"/>
      <c r="D110" s="28"/>
      <c r="E110" s="44"/>
      <c r="F110" s="28"/>
      <c r="G110" s="28"/>
      <c r="H110" s="28"/>
      <c r="I110" s="44"/>
      <c r="J110" s="44"/>
      <c r="K110" s="44"/>
      <c r="L110" s="44"/>
      <c r="M110" s="60"/>
    </row>
    <row r="111" spans="1:13" x14ac:dyDescent="0.2">
      <c r="A111" s="119" t="str">
        <f>IF(M111="","",IF(ISERROR(MATCH(M111,Modello_CE!D:D,0)),"codice MODELLO CE non valido",""))</f>
        <v/>
      </c>
      <c r="B111" s="120"/>
      <c r="C111" s="28"/>
      <c r="D111" s="28"/>
      <c r="E111" s="44"/>
      <c r="F111" s="28"/>
      <c r="G111" s="28"/>
      <c r="H111" s="28"/>
      <c r="I111" s="44"/>
      <c r="J111" s="44"/>
      <c r="K111" s="44"/>
      <c r="L111" s="44"/>
      <c r="M111" s="60"/>
    </row>
    <row r="112" spans="1:13" x14ac:dyDescent="0.2">
      <c r="A112" s="119" t="str">
        <f>IF(M112="","",IF(ISERROR(MATCH(M112,Modello_CE!D:D,0)),"codice MODELLO CE non valido",""))</f>
        <v/>
      </c>
      <c r="B112" s="120"/>
      <c r="C112" s="28"/>
      <c r="D112" s="28"/>
      <c r="E112" s="44"/>
      <c r="F112" s="28"/>
      <c r="G112" s="28"/>
      <c r="H112" s="28"/>
      <c r="I112" s="44"/>
      <c r="J112" s="44"/>
      <c r="K112" s="44"/>
      <c r="L112" s="44"/>
      <c r="M112" s="60"/>
    </row>
    <row r="113" spans="1:13" x14ac:dyDescent="0.2">
      <c r="A113" s="119" t="str">
        <f>IF(M113="","",IF(ISERROR(MATCH(M113,Modello_CE!D:D,0)),"codice MODELLO CE non valido",""))</f>
        <v/>
      </c>
      <c r="B113" s="120"/>
      <c r="C113" s="28"/>
      <c r="D113" s="28"/>
      <c r="E113" s="44"/>
      <c r="F113" s="28"/>
      <c r="G113" s="28"/>
      <c r="H113" s="28"/>
      <c r="I113" s="44"/>
      <c r="J113" s="44"/>
      <c r="K113" s="44"/>
      <c r="L113" s="44"/>
      <c r="M113" s="60"/>
    </row>
    <row r="114" spans="1:13" x14ac:dyDescent="0.2">
      <c r="A114" s="119" t="str">
        <f>IF(M114="","",IF(ISERROR(MATCH(M114,Modello_CE!D:D,0)),"codice MODELLO CE non valido",""))</f>
        <v/>
      </c>
      <c r="B114" s="120"/>
      <c r="C114" s="28"/>
      <c r="D114" s="28"/>
      <c r="E114" s="44"/>
      <c r="F114" s="28"/>
      <c r="G114" s="28"/>
      <c r="H114" s="28"/>
      <c r="I114" s="44"/>
      <c r="J114" s="44"/>
      <c r="K114" s="44"/>
      <c r="L114" s="44"/>
      <c r="M114" s="60"/>
    </row>
    <row r="115" spans="1:13" x14ac:dyDescent="0.2">
      <c r="A115" s="119" t="str">
        <f>IF(M115="","",IF(ISERROR(MATCH(M115,Modello_CE!D:D,0)),"codice MODELLO CE non valido",""))</f>
        <v/>
      </c>
      <c r="B115" s="120"/>
      <c r="C115" s="28"/>
      <c r="D115" s="28"/>
      <c r="E115" s="44"/>
      <c r="F115" s="28"/>
      <c r="G115" s="28"/>
      <c r="H115" s="28"/>
      <c r="I115" s="44"/>
      <c r="J115" s="44"/>
      <c r="K115" s="44"/>
      <c r="L115" s="44"/>
      <c r="M115" s="60"/>
    </row>
    <row r="116" spans="1:13" x14ac:dyDescent="0.2">
      <c r="A116" s="119" t="str">
        <f>IF(M116="","",IF(ISERROR(MATCH(M116,Modello_CE!D:D,0)),"codice MODELLO CE non valido",""))</f>
        <v/>
      </c>
      <c r="B116" s="120"/>
      <c r="C116" s="28"/>
      <c r="D116" s="28"/>
      <c r="E116" s="44"/>
      <c r="F116" s="28"/>
      <c r="G116" s="28"/>
      <c r="H116" s="28"/>
      <c r="I116" s="44"/>
      <c r="J116" s="44"/>
      <c r="K116" s="44"/>
      <c r="L116" s="44"/>
      <c r="M116" s="60"/>
    </row>
    <row r="117" spans="1:13" x14ac:dyDescent="0.2">
      <c r="A117" s="119" t="str">
        <f>IF(M117="","",IF(ISERROR(MATCH(M117,Modello_CE!D:D,0)),"codice MODELLO CE non valido",""))</f>
        <v/>
      </c>
      <c r="B117" s="120"/>
      <c r="C117" s="28"/>
      <c r="D117" s="28"/>
      <c r="E117" s="44"/>
      <c r="F117" s="28"/>
      <c r="G117" s="28"/>
      <c r="H117" s="28"/>
      <c r="I117" s="44"/>
      <c r="J117" s="44"/>
      <c r="K117" s="44"/>
      <c r="L117" s="44"/>
      <c r="M117" s="60"/>
    </row>
    <row r="118" spans="1:13" x14ac:dyDescent="0.2">
      <c r="A118" s="119" t="str">
        <f>IF(M118="","",IF(ISERROR(MATCH(M118,Modello_CE!D:D,0)),"codice MODELLO CE non valido",""))</f>
        <v/>
      </c>
      <c r="B118" s="120"/>
      <c r="C118" s="28"/>
      <c r="D118" s="28"/>
      <c r="E118" s="44"/>
      <c r="F118" s="28"/>
      <c r="G118" s="28"/>
      <c r="H118" s="28"/>
      <c r="I118" s="44"/>
      <c r="J118" s="44"/>
      <c r="K118" s="44"/>
      <c r="L118" s="44"/>
      <c r="M118" s="60"/>
    </row>
    <row r="119" spans="1:13" x14ac:dyDescent="0.2">
      <c r="A119" s="119" t="str">
        <f>IF(M119="","",IF(ISERROR(MATCH(M119,Modello_CE!D:D,0)),"codice MODELLO CE non valido",""))</f>
        <v/>
      </c>
      <c r="B119" s="120"/>
      <c r="C119" s="28"/>
      <c r="D119" s="28"/>
      <c r="E119" s="44"/>
      <c r="F119" s="28"/>
      <c r="G119" s="28"/>
      <c r="H119" s="28"/>
      <c r="I119" s="44"/>
      <c r="J119" s="44"/>
      <c r="K119" s="44"/>
      <c r="L119" s="44"/>
      <c r="M119" s="60"/>
    </row>
    <row r="120" spans="1:13" x14ac:dyDescent="0.2">
      <c r="A120" s="119" t="str">
        <f>IF(M120="","",IF(ISERROR(MATCH(M120,Modello_CE!D:D,0)),"codice MODELLO CE non valido",""))</f>
        <v/>
      </c>
      <c r="B120" s="120"/>
      <c r="C120" s="28"/>
      <c r="D120" s="28"/>
      <c r="E120" s="44"/>
      <c r="F120" s="28"/>
      <c r="G120" s="28"/>
      <c r="H120" s="28"/>
      <c r="I120" s="44"/>
      <c r="J120" s="44"/>
      <c r="K120" s="44"/>
      <c r="L120" s="44"/>
      <c r="M120" s="60"/>
    </row>
    <row r="121" spans="1:13" x14ac:dyDescent="0.2">
      <c r="A121" s="119" t="str">
        <f>IF(M121="","",IF(ISERROR(MATCH(M121,Modello_CE!D:D,0)),"codice MODELLO CE non valido",""))</f>
        <v/>
      </c>
      <c r="B121" s="120"/>
      <c r="C121" s="28"/>
      <c r="D121" s="28"/>
      <c r="E121" s="44"/>
      <c r="F121" s="28"/>
      <c r="G121" s="28"/>
      <c r="H121" s="28"/>
      <c r="I121" s="44"/>
      <c r="J121" s="44"/>
      <c r="K121" s="44"/>
      <c r="L121" s="44"/>
      <c r="M121" s="60"/>
    </row>
    <row r="122" spans="1:13" x14ac:dyDescent="0.2">
      <c r="A122" s="119" t="str">
        <f>IF(M122="","",IF(ISERROR(MATCH(M122,Modello_CE!D:D,0)),"codice MODELLO CE non valido",""))</f>
        <v/>
      </c>
      <c r="B122" s="120"/>
      <c r="C122" s="28"/>
      <c r="D122" s="28"/>
      <c r="E122" s="44"/>
      <c r="F122" s="28"/>
      <c r="G122" s="28"/>
      <c r="H122" s="28"/>
      <c r="I122" s="44"/>
      <c r="J122" s="44"/>
      <c r="K122" s="44"/>
      <c r="L122" s="44"/>
      <c r="M122" s="60"/>
    </row>
    <row r="123" spans="1:13" x14ac:dyDescent="0.2">
      <c r="A123" s="119" t="str">
        <f>IF(M123="","",IF(ISERROR(MATCH(M123,Modello_CE!D:D,0)),"codice MODELLO CE non valido",""))</f>
        <v/>
      </c>
      <c r="B123" s="120"/>
      <c r="C123" s="28"/>
      <c r="D123" s="28"/>
      <c r="E123" s="44"/>
      <c r="F123" s="28"/>
      <c r="G123" s="28"/>
      <c r="H123" s="28"/>
      <c r="I123" s="44"/>
      <c r="J123" s="44"/>
      <c r="K123" s="44"/>
      <c r="L123" s="44"/>
      <c r="M123" s="60"/>
    </row>
    <row r="124" spans="1:13" x14ac:dyDescent="0.2">
      <c r="A124" s="119" t="str">
        <f>IF(M124="","",IF(ISERROR(MATCH(M124,Modello_CE!D:D,0)),"codice MODELLO CE non valido",""))</f>
        <v/>
      </c>
      <c r="B124" s="120"/>
      <c r="C124" s="28"/>
      <c r="D124" s="28"/>
      <c r="E124" s="44"/>
      <c r="F124" s="28"/>
      <c r="G124" s="28"/>
      <c r="H124" s="28"/>
      <c r="I124" s="44"/>
      <c r="J124" s="44"/>
      <c r="K124" s="44"/>
      <c r="L124" s="44"/>
      <c r="M124" s="60"/>
    </row>
    <row r="125" spans="1:13" x14ac:dyDescent="0.2">
      <c r="A125" s="119" t="str">
        <f>IF(M125="","",IF(ISERROR(MATCH(M125,Modello_CE!D:D,0)),"codice MODELLO CE non valido",""))</f>
        <v/>
      </c>
      <c r="B125" s="120"/>
      <c r="C125" s="28"/>
      <c r="D125" s="28"/>
      <c r="E125" s="44"/>
      <c r="F125" s="28"/>
      <c r="G125" s="28"/>
      <c r="H125" s="28"/>
      <c r="I125" s="44"/>
      <c r="J125" s="44"/>
      <c r="K125" s="44"/>
      <c r="L125" s="44"/>
      <c r="M125" s="60"/>
    </row>
    <row r="126" spans="1:13" x14ac:dyDescent="0.2">
      <c r="A126" s="119" t="str">
        <f>IF(M126="","",IF(ISERROR(MATCH(M126,Modello_CE!D:D,0)),"codice MODELLO CE non valido",""))</f>
        <v/>
      </c>
      <c r="B126" s="120"/>
      <c r="C126" s="28"/>
      <c r="D126" s="28"/>
      <c r="E126" s="44"/>
      <c r="F126" s="28"/>
      <c r="G126" s="28"/>
      <c r="H126" s="28"/>
      <c r="I126" s="44"/>
      <c r="J126" s="44"/>
      <c r="K126" s="44"/>
      <c r="L126" s="44"/>
      <c r="M126" s="60"/>
    </row>
    <row r="127" spans="1:13" x14ac:dyDescent="0.2">
      <c r="A127" s="119" t="str">
        <f>IF(M127="","",IF(ISERROR(MATCH(M127,Modello_CE!D:D,0)),"codice MODELLO CE non valido",""))</f>
        <v/>
      </c>
      <c r="B127" s="120"/>
      <c r="C127" s="28"/>
      <c r="D127" s="28"/>
      <c r="E127" s="44"/>
      <c r="F127" s="28"/>
      <c r="G127" s="28"/>
      <c r="H127" s="28"/>
      <c r="I127" s="44"/>
      <c r="J127" s="44"/>
      <c r="K127" s="44"/>
      <c r="L127" s="44"/>
      <c r="M127" s="60"/>
    </row>
    <row r="128" spans="1:13" x14ac:dyDescent="0.2">
      <c r="A128" s="119" t="str">
        <f>IF(M128="","",IF(ISERROR(MATCH(M128,Modello_CE!D:D,0)),"codice MODELLO CE non valido",""))</f>
        <v/>
      </c>
      <c r="B128" s="120"/>
      <c r="C128" s="28"/>
      <c r="D128" s="28"/>
      <c r="E128" s="44"/>
      <c r="F128" s="28"/>
      <c r="G128" s="28"/>
      <c r="H128" s="28"/>
      <c r="I128" s="44"/>
      <c r="J128" s="44"/>
      <c r="K128" s="44"/>
      <c r="L128" s="44"/>
      <c r="M128" s="60"/>
    </row>
    <row r="129" spans="1:13" x14ac:dyDescent="0.2">
      <c r="A129" s="119" t="str">
        <f>IF(M129="","",IF(ISERROR(MATCH(M129,Modello_CE!D:D,0)),"codice MODELLO CE non valido",""))</f>
        <v/>
      </c>
      <c r="B129" s="120"/>
      <c r="C129" s="28"/>
      <c r="D129" s="28"/>
      <c r="E129" s="44"/>
      <c r="F129" s="28"/>
      <c r="G129" s="28"/>
      <c r="H129" s="28"/>
      <c r="I129" s="44"/>
      <c r="J129" s="44"/>
      <c r="K129" s="44"/>
      <c r="L129" s="44"/>
      <c r="M129" s="60"/>
    </row>
    <row r="130" spans="1:13" x14ac:dyDescent="0.2">
      <c r="A130" s="119" t="str">
        <f>IF(M130="","",IF(ISERROR(MATCH(M130,Modello_CE!D:D,0)),"codice MODELLO CE non valido",""))</f>
        <v/>
      </c>
      <c r="B130" s="120"/>
      <c r="C130" s="28"/>
      <c r="D130" s="28"/>
      <c r="E130" s="44"/>
      <c r="F130" s="28"/>
      <c r="G130" s="28"/>
      <c r="H130" s="28"/>
      <c r="I130" s="44"/>
      <c r="J130" s="44"/>
      <c r="K130" s="44"/>
      <c r="L130" s="44"/>
      <c r="M130" s="60"/>
    </row>
    <row r="131" spans="1:13" x14ac:dyDescent="0.2">
      <c r="A131" s="119" t="str">
        <f>IF(M131="","",IF(ISERROR(MATCH(M131,Modello_CE!D:D,0)),"codice MODELLO CE non valido",""))</f>
        <v/>
      </c>
      <c r="B131" s="120"/>
      <c r="C131" s="28"/>
      <c r="D131" s="28"/>
      <c r="E131" s="44"/>
      <c r="F131" s="28"/>
      <c r="G131" s="28"/>
      <c r="H131" s="28"/>
      <c r="I131" s="44"/>
      <c r="J131" s="44"/>
      <c r="K131" s="44"/>
      <c r="L131" s="44"/>
      <c r="M131" s="60"/>
    </row>
    <row r="132" spans="1:13" x14ac:dyDescent="0.2">
      <c r="A132" s="119" t="str">
        <f>IF(M132="","",IF(ISERROR(MATCH(M132,Modello_CE!D:D,0)),"codice MODELLO CE non valido",""))</f>
        <v/>
      </c>
      <c r="B132" s="120"/>
      <c r="C132" s="28"/>
      <c r="D132" s="28"/>
      <c r="E132" s="44"/>
      <c r="F132" s="28"/>
      <c r="G132" s="28"/>
      <c r="H132" s="28"/>
      <c r="I132" s="44"/>
      <c r="J132" s="44"/>
      <c r="K132" s="44"/>
      <c r="L132" s="44"/>
      <c r="M132" s="60"/>
    </row>
    <row r="133" spans="1:13" x14ac:dyDescent="0.2">
      <c r="A133" s="119" t="str">
        <f>IF(M133="","",IF(ISERROR(MATCH(M133,Modello_CE!D:D,0)),"codice MODELLO CE non valido",""))</f>
        <v/>
      </c>
      <c r="B133" s="120"/>
      <c r="C133" s="28"/>
      <c r="D133" s="28"/>
      <c r="E133" s="44"/>
      <c r="F133" s="28"/>
      <c r="G133" s="28"/>
      <c r="H133" s="28"/>
      <c r="I133" s="44"/>
      <c r="J133" s="44"/>
      <c r="K133" s="44"/>
      <c r="L133" s="44"/>
      <c r="M133" s="60"/>
    </row>
    <row r="134" spans="1:13" x14ac:dyDescent="0.2">
      <c r="A134" s="119" t="str">
        <f>IF(M134="","",IF(ISERROR(MATCH(M134,Modello_CE!D:D,0)),"codice MODELLO CE non valido",""))</f>
        <v/>
      </c>
      <c r="B134" s="120"/>
      <c r="C134" s="28"/>
      <c r="D134" s="28"/>
      <c r="E134" s="44"/>
      <c r="F134" s="28"/>
      <c r="G134" s="28"/>
      <c r="H134" s="28"/>
      <c r="I134" s="44"/>
      <c r="J134" s="44"/>
      <c r="K134" s="44"/>
      <c r="L134" s="44"/>
      <c r="M134" s="60"/>
    </row>
    <row r="135" spans="1:13" x14ac:dyDescent="0.2">
      <c r="A135" s="119" t="str">
        <f>IF(M135="","",IF(ISERROR(MATCH(M135,Modello_CE!D:D,0)),"codice MODELLO CE non valido",""))</f>
        <v/>
      </c>
      <c r="B135" s="120"/>
      <c r="C135" s="28"/>
      <c r="D135" s="28"/>
      <c r="E135" s="44"/>
      <c r="F135" s="28"/>
      <c r="G135" s="28"/>
      <c r="H135" s="28"/>
      <c r="I135" s="44"/>
      <c r="J135" s="44"/>
      <c r="K135" s="44"/>
      <c r="L135" s="44"/>
      <c r="M135" s="60"/>
    </row>
    <row r="136" spans="1:13" x14ac:dyDescent="0.2">
      <c r="A136" s="119" t="str">
        <f>IF(M136="","",IF(ISERROR(MATCH(M136,Modello_CE!D:D,0)),"codice MODELLO CE non valido",""))</f>
        <v/>
      </c>
      <c r="B136" s="120"/>
      <c r="C136" s="28"/>
      <c r="D136" s="28"/>
      <c r="E136" s="44"/>
      <c r="F136" s="28"/>
      <c r="G136" s="28"/>
      <c r="H136" s="28"/>
      <c r="I136" s="44"/>
      <c r="J136" s="44"/>
      <c r="K136" s="44"/>
      <c r="L136" s="44"/>
      <c r="M136" s="60"/>
    </row>
    <row r="137" spans="1:13" x14ac:dyDescent="0.2">
      <c r="A137" s="119" t="str">
        <f>IF(M137="","",IF(ISERROR(MATCH(M137,Modello_CE!D:D,0)),"codice MODELLO CE non valido",""))</f>
        <v/>
      </c>
      <c r="B137" s="120"/>
      <c r="C137" s="28"/>
      <c r="D137" s="28"/>
      <c r="E137" s="44"/>
      <c r="F137" s="28"/>
      <c r="G137" s="28"/>
      <c r="H137" s="28"/>
      <c r="I137" s="44"/>
      <c r="J137" s="44"/>
      <c r="K137" s="44"/>
      <c r="L137" s="44"/>
      <c r="M137" s="60"/>
    </row>
    <row r="138" spans="1:13" x14ac:dyDescent="0.2">
      <c r="A138" s="119" t="str">
        <f>IF(M138="","",IF(ISERROR(MATCH(M138,Modello_CE!D:D,0)),"codice MODELLO CE non valido",""))</f>
        <v/>
      </c>
      <c r="B138" s="120"/>
      <c r="C138" s="28"/>
      <c r="D138" s="28"/>
      <c r="E138" s="44"/>
      <c r="F138" s="28"/>
      <c r="G138" s="28"/>
      <c r="H138" s="28"/>
      <c r="I138" s="44"/>
      <c r="J138" s="44"/>
      <c r="K138" s="44"/>
      <c r="L138" s="44"/>
      <c r="M138" s="60"/>
    </row>
    <row r="139" spans="1:13" x14ac:dyDescent="0.2">
      <c r="A139" s="119" t="str">
        <f>IF(M139="","",IF(ISERROR(MATCH(M139,Modello_CE!D:D,0)),"codice MODELLO CE non valido",""))</f>
        <v/>
      </c>
      <c r="B139" s="120"/>
      <c r="C139" s="28"/>
      <c r="D139" s="28"/>
      <c r="E139" s="44"/>
      <c r="F139" s="28"/>
      <c r="G139" s="28"/>
      <c r="H139" s="28"/>
      <c r="I139" s="44"/>
      <c r="J139" s="44"/>
      <c r="K139" s="44"/>
      <c r="L139" s="44"/>
      <c r="M139" s="60"/>
    </row>
    <row r="140" spans="1:13" x14ac:dyDescent="0.2">
      <c r="A140" s="119" t="str">
        <f>IF(M140="","",IF(ISERROR(MATCH(M140,Modello_CE!D:D,0)),"codice MODELLO CE non valido",""))</f>
        <v/>
      </c>
      <c r="B140" s="120"/>
      <c r="C140" s="28"/>
      <c r="D140" s="28"/>
      <c r="E140" s="44"/>
      <c r="F140" s="28"/>
      <c r="G140" s="28"/>
      <c r="H140" s="28"/>
      <c r="I140" s="44"/>
      <c r="J140" s="44"/>
      <c r="K140" s="44"/>
      <c r="L140" s="44"/>
      <c r="M140" s="60"/>
    </row>
    <row r="141" spans="1:13" x14ac:dyDescent="0.2">
      <c r="A141" s="119" t="str">
        <f>IF(M141="","",IF(ISERROR(MATCH(M141,Modello_CE!D:D,0)),"codice MODELLO CE non valido",""))</f>
        <v/>
      </c>
      <c r="B141" s="120"/>
      <c r="C141" s="28"/>
      <c r="D141" s="28"/>
      <c r="E141" s="44"/>
      <c r="F141" s="28"/>
      <c r="G141" s="28"/>
      <c r="H141" s="28"/>
      <c r="I141" s="44"/>
      <c r="J141" s="44"/>
      <c r="K141" s="44"/>
      <c r="L141" s="44"/>
      <c r="M141" s="60"/>
    </row>
    <row r="142" spans="1:13" x14ac:dyDescent="0.2">
      <c r="A142" s="119" t="str">
        <f>IF(M142="","",IF(ISERROR(MATCH(M142,Modello_CE!D:D,0)),"codice MODELLO CE non valido",""))</f>
        <v/>
      </c>
      <c r="B142" s="120"/>
      <c r="C142" s="28"/>
      <c r="D142" s="28"/>
      <c r="E142" s="44"/>
      <c r="F142" s="28"/>
      <c r="G142" s="28"/>
      <c r="H142" s="28"/>
      <c r="I142" s="44"/>
      <c r="J142" s="44"/>
      <c r="K142" s="44"/>
      <c r="L142" s="44"/>
      <c r="M142" s="60"/>
    </row>
    <row r="143" spans="1:13" x14ac:dyDescent="0.2">
      <c r="A143" s="119" t="str">
        <f>IF(M143="","",IF(ISERROR(MATCH(M143,Modello_CE!D:D,0)),"codice MODELLO CE non valido",""))</f>
        <v/>
      </c>
      <c r="B143" s="120"/>
      <c r="C143" s="28"/>
      <c r="D143" s="28"/>
      <c r="E143" s="44"/>
      <c r="F143" s="28"/>
      <c r="G143" s="28"/>
      <c r="H143" s="28"/>
      <c r="I143" s="44"/>
      <c r="J143" s="44"/>
      <c r="K143" s="44"/>
      <c r="L143" s="44"/>
      <c r="M143" s="60"/>
    </row>
    <row r="144" spans="1:13" x14ac:dyDescent="0.2">
      <c r="A144" s="119" t="str">
        <f>IF(M144="","",IF(ISERROR(MATCH(M144,Modello_CE!D:D,0)),"codice MODELLO CE non valido",""))</f>
        <v/>
      </c>
      <c r="B144" s="120"/>
      <c r="C144" s="28"/>
      <c r="D144" s="28"/>
      <c r="E144" s="44"/>
      <c r="F144" s="28"/>
      <c r="G144" s="28"/>
      <c r="H144" s="28"/>
      <c r="I144" s="44"/>
      <c r="J144" s="44"/>
      <c r="K144" s="44"/>
      <c r="L144" s="44"/>
      <c r="M144" s="60"/>
    </row>
    <row r="145" spans="1:13" x14ac:dyDescent="0.2">
      <c r="A145" s="119" t="str">
        <f>IF(M145="","",IF(ISERROR(MATCH(M145,Modello_CE!D:D,0)),"codice MODELLO CE non valido",""))</f>
        <v/>
      </c>
      <c r="B145" s="120"/>
      <c r="C145" s="28"/>
      <c r="D145" s="28"/>
      <c r="E145" s="44"/>
      <c r="F145" s="28"/>
      <c r="G145" s="28"/>
      <c r="H145" s="28"/>
      <c r="I145" s="44"/>
      <c r="J145" s="44"/>
      <c r="K145" s="44"/>
      <c r="L145" s="44"/>
      <c r="M145" s="60"/>
    </row>
    <row r="146" spans="1:13" x14ac:dyDescent="0.2">
      <c r="A146" s="119" t="str">
        <f>IF(M146="","",IF(ISERROR(MATCH(M146,Modello_CE!D:D,0)),"codice MODELLO CE non valido",""))</f>
        <v/>
      </c>
      <c r="B146" s="120"/>
      <c r="C146" s="28"/>
      <c r="D146" s="28"/>
      <c r="E146" s="44"/>
      <c r="F146" s="28"/>
      <c r="G146" s="28"/>
      <c r="H146" s="28"/>
      <c r="I146" s="44"/>
      <c r="J146" s="44"/>
      <c r="K146" s="44"/>
      <c r="L146" s="44"/>
      <c r="M146" s="60"/>
    </row>
    <row r="147" spans="1:13" x14ac:dyDescent="0.2">
      <c r="A147" s="119" t="str">
        <f>IF(M147="","",IF(ISERROR(MATCH(M147,Modello_CE!D:D,0)),"codice MODELLO CE non valido",""))</f>
        <v/>
      </c>
      <c r="B147" s="120"/>
      <c r="C147" s="28"/>
      <c r="D147" s="28"/>
      <c r="E147" s="44"/>
      <c r="F147" s="28"/>
      <c r="G147" s="28"/>
      <c r="H147" s="28"/>
      <c r="I147" s="44"/>
      <c r="J147" s="44"/>
      <c r="K147" s="44"/>
      <c r="L147" s="44"/>
      <c r="M147" s="60"/>
    </row>
    <row r="148" spans="1:13" x14ac:dyDescent="0.2">
      <c r="A148" s="119" t="str">
        <f>IF(M148="","",IF(ISERROR(MATCH(M148,Modello_CE!D:D,0)),"codice MODELLO CE non valido",""))</f>
        <v/>
      </c>
      <c r="B148" s="120"/>
      <c r="C148" s="28"/>
      <c r="D148" s="28"/>
      <c r="E148" s="44"/>
      <c r="F148" s="28"/>
      <c r="G148" s="28"/>
      <c r="H148" s="28"/>
      <c r="I148" s="44"/>
      <c r="J148" s="44"/>
      <c r="K148" s="44"/>
      <c r="L148" s="44"/>
      <c r="M148" s="60"/>
    </row>
    <row r="149" spans="1:13" x14ac:dyDescent="0.2">
      <c r="A149" s="119" t="str">
        <f>IF(M149="","",IF(ISERROR(MATCH(M149,Modello_CE!D:D,0)),"codice MODELLO CE non valido",""))</f>
        <v/>
      </c>
      <c r="B149" s="120"/>
      <c r="C149" s="28"/>
      <c r="D149" s="28"/>
      <c r="E149" s="44"/>
      <c r="F149" s="28"/>
      <c r="G149" s="28"/>
      <c r="H149" s="28"/>
      <c r="I149" s="44"/>
      <c r="J149" s="44"/>
      <c r="K149" s="44"/>
      <c r="L149" s="44"/>
      <c r="M149" s="60"/>
    </row>
    <row r="150" spans="1:13" x14ac:dyDescent="0.2">
      <c r="A150" s="119" t="str">
        <f>IF(M150="","",IF(ISERROR(MATCH(M150,Modello_CE!D:D,0)),"codice MODELLO CE non valido",""))</f>
        <v/>
      </c>
      <c r="B150" s="120"/>
      <c r="C150" s="28"/>
      <c r="D150" s="28"/>
      <c r="E150" s="44"/>
      <c r="F150" s="28"/>
      <c r="G150" s="28"/>
      <c r="H150" s="28"/>
      <c r="I150" s="44"/>
      <c r="J150" s="44"/>
      <c r="K150" s="44"/>
      <c r="L150" s="44"/>
      <c r="M150" s="60"/>
    </row>
    <row r="151" spans="1:13" x14ac:dyDescent="0.2">
      <c r="A151" s="119" t="str">
        <f>IF(M151="","",IF(ISERROR(MATCH(M151,Modello_CE!D:D,0)),"codice MODELLO CE non valido",""))</f>
        <v/>
      </c>
      <c r="B151" s="120"/>
      <c r="C151" s="28"/>
      <c r="D151" s="28"/>
      <c r="E151" s="44"/>
      <c r="F151" s="28"/>
      <c r="G151" s="28"/>
      <c r="H151" s="28"/>
      <c r="I151" s="44"/>
      <c r="J151" s="44"/>
      <c r="K151" s="44"/>
      <c r="L151" s="44"/>
      <c r="M151" s="60"/>
    </row>
    <row r="152" spans="1:13" x14ac:dyDescent="0.2">
      <c r="A152" s="119" t="str">
        <f>IF(M152="","",IF(ISERROR(MATCH(M152,Modello_CE!D:D,0)),"codice MODELLO CE non valido",""))</f>
        <v/>
      </c>
      <c r="B152" s="120"/>
      <c r="C152" s="28"/>
      <c r="D152" s="28"/>
      <c r="E152" s="44"/>
      <c r="F152" s="28"/>
      <c r="G152" s="28"/>
      <c r="H152" s="28"/>
      <c r="I152" s="44"/>
      <c r="J152" s="44"/>
      <c r="K152" s="44"/>
      <c r="L152" s="44"/>
      <c r="M152" s="60"/>
    </row>
    <row r="153" spans="1:13" x14ac:dyDescent="0.2">
      <c r="A153" s="119" t="str">
        <f>IF(M153="","",IF(ISERROR(MATCH(M153,Modello_CE!D:D,0)),"codice MODELLO CE non valido",""))</f>
        <v/>
      </c>
      <c r="B153" s="120"/>
      <c r="C153" s="28"/>
      <c r="D153" s="28"/>
      <c r="E153" s="44"/>
      <c r="F153" s="28"/>
      <c r="G153" s="28"/>
      <c r="H153" s="28"/>
      <c r="I153" s="44"/>
      <c r="J153" s="44"/>
      <c r="K153" s="44"/>
      <c r="L153" s="44"/>
      <c r="M153" s="60"/>
    </row>
    <row r="154" spans="1:13" x14ac:dyDescent="0.2">
      <c r="A154" s="119" t="str">
        <f>IF(M154="","",IF(ISERROR(MATCH(M154,Modello_CE!D:D,0)),"codice MODELLO CE non valido",""))</f>
        <v/>
      </c>
      <c r="B154" s="120"/>
      <c r="C154" s="28"/>
      <c r="D154" s="28"/>
      <c r="E154" s="44"/>
      <c r="F154" s="28"/>
      <c r="G154" s="28"/>
      <c r="H154" s="28"/>
      <c r="I154" s="44"/>
      <c r="J154" s="44"/>
      <c r="K154" s="44"/>
      <c r="L154" s="44"/>
      <c r="M154" s="60"/>
    </row>
    <row r="155" spans="1:13" x14ac:dyDescent="0.2">
      <c r="A155" s="119" t="str">
        <f>IF(M155="","",IF(ISERROR(MATCH(M155,Modello_CE!D:D,0)),"codice MODELLO CE non valido",""))</f>
        <v/>
      </c>
      <c r="B155" s="120"/>
      <c r="C155" s="28"/>
      <c r="D155" s="28"/>
      <c r="E155" s="44"/>
      <c r="F155" s="28"/>
      <c r="G155" s="28"/>
      <c r="H155" s="28"/>
      <c r="I155" s="44"/>
      <c r="J155" s="44"/>
      <c r="K155" s="44"/>
      <c r="L155" s="44"/>
      <c r="M155" s="60"/>
    </row>
    <row r="156" spans="1:13" x14ac:dyDescent="0.2">
      <c r="A156" s="119" t="str">
        <f>IF(M156="","",IF(ISERROR(MATCH(M156,Modello_CE!D:D,0)),"codice MODELLO CE non valido",""))</f>
        <v/>
      </c>
      <c r="B156" s="120"/>
      <c r="C156" s="28"/>
      <c r="D156" s="28"/>
      <c r="E156" s="44"/>
      <c r="F156" s="28"/>
      <c r="G156" s="28"/>
      <c r="H156" s="28"/>
      <c r="I156" s="44"/>
      <c r="J156" s="44"/>
      <c r="K156" s="44"/>
      <c r="L156" s="44"/>
      <c r="M156" s="60"/>
    </row>
    <row r="157" spans="1:13" x14ac:dyDescent="0.2">
      <c r="A157" s="119" t="str">
        <f>IF(M157="","",IF(ISERROR(MATCH(M157,Modello_CE!D:D,0)),"codice MODELLO CE non valido",""))</f>
        <v/>
      </c>
      <c r="B157" s="120"/>
      <c r="C157" s="28"/>
      <c r="D157" s="28"/>
      <c r="E157" s="44"/>
      <c r="F157" s="28"/>
      <c r="G157" s="28"/>
      <c r="H157" s="28"/>
      <c r="I157" s="44"/>
      <c r="J157" s="44"/>
      <c r="K157" s="44"/>
      <c r="L157" s="44"/>
      <c r="M157" s="60"/>
    </row>
    <row r="158" spans="1:13" x14ac:dyDescent="0.2">
      <c r="A158" s="119" t="str">
        <f>IF(M158="","",IF(ISERROR(MATCH(M158,Modello_CE!D:D,0)),"codice MODELLO CE non valido",""))</f>
        <v/>
      </c>
      <c r="B158" s="120"/>
      <c r="C158" s="28"/>
      <c r="D158" s="28"/>
      <c r="E158" s="44"/>
      <c r="F158" s="28"/>
      <c r="G158" s="28"/>
      <c r="H158" s="28"/>
      <c r="I158" s="44"/>
      <c r="J158" s="44"/>
      <c r="K158" s="44"/>
      <c r="L158" s="44"/>
      <c r="M158" s="60"/>
    </row>
    <row r="159" spans="1:13" x14ac:dyDescent="0.2">
      <c r="A159" s="119" t="str">
        <f>IF(M159="","",IF(ISERROR(MATCH(M159,Modello_CE!D:D,0)),"codice MODELLO CE non valido",""))</f>
        <v/>
      </c>
      <c r="B159" s="120"/>
      <c r="C159" s="28"/>
      <c r="D159" s="28"/>
      <c r="E159" s="44"/>
      <c r="F159" s="28"/>
      <c r="G159" s="28"/>
      <c r="H159" s="28"/>
      <c r="I159" s="44"/>
      <c r="J159" s="44"/>
      <c r="K159" s="44"/>
      <c r="L159" s="44"/>
      <c r="M159" s="60"/>
    </row>
    <row r="160" spans="1:13" x14ac:dyDescent="0.2">
      <c r="A160" s="119" t="str">
        <f>IF(M160="","",IF(ISERROR(MATCH(M160,Modello_CE!D:D,0)),"codice MODELLO CE non valido",""))</f>
        <v/>
      </c>
      <c r="B160" s="120"/>
      <c r="C160" s="28"/>
      <c r="D160" s="28"/>
      <c r="E160" s="44"/>
      <c r="F160" s="28"/>
      <c r="G160" s="28"/>
      <c r="H160" s="28"/>
      <c r="I160" s="44"/>
      <c r="J160" s="44"/>
      <c r="K160" s="44"/>
      <c r="L160" s="44"/>
      <c r="M160" s="60"/>
    </row>
    <row r="161" spans="1:13" x14ac:dyDescent="0.2">
      <c r="A161" s="119" t="str">
        <f>IF(M161="","",IF(ISERROR(MATCH(M161,Modello_CE!D:D,0)),"codice MODELLO CE non valido",""))</f>
        <v/>
      </c>
      <c r="B161" s="120"/>
      <c r="C161" s="28"/>
      <c r="D161" s="28"/>
      <c r="E161" s="44"/>
      <c r="F161" s="28"/>
      <c r="G161" s="28"/>
      <c r="H161" s="28"/>
      <c r="I161" s="44"/>
      <c r="J161" s="44"/>
      <c r="K161" s="44"/>
      <c r="L161" s="44"/>
      <c r="M161" s="60"/>
    </row>
    <row r="162" spans="1:13" x14ac:dyDescent="0.2">
      <c r="A162" s="119" t="str">
        <f>IF(M162="","",IF(ISERROR(MATCH(M162,Modello_CE!D:D,0)),"codice MODELLO CE non valido",""))</f>
        <v/>
      </c>
      <c r="B162" s="120"/>
      <c r="C162" s="28"/>
      <c r="D162" s="28"/>
      <c r="E162" s="44"/>
      <c r="F162" s="28"/>
      <c r="G162" s="28"/>
      <c r="H162" s="28"/>
      <c r="I162" s="44"/>
      <c r="J162" s="44"/>
      <c r="K162" s="44"/>
      <c r="L162" s="44"/>
      <c r="M162" s="60"/>
    </row>
    <row r="163" spans="1:13" x14ac:dyDescent="0.2">
      <c r="A163" s="119" t="str">
        <f>IF(M163="","",IF(ISERROR(MATCH(M163,Modello_CE!D:D,0)),"codice MODELLO CE non valido",""))</f>
        <v/>
      </c>
      <c r="B163" s="120"/>
      <c r="C163" s="28"/>
      <c r="D163" s="28"/>
      <c r="E163" s="44"/>
      <c r="F163" s="28"/>
      <c r="G163" s="28"/>
      <c r="H163" s="28"/>
      <c r="I163" s="44"/>
      <c r="J163" s="44"/>
      <c r="K163" s="44"/>
      <c r="L163" s="44"/>
      <c r="M163" s="60"/>
    </row>
    <row r="164" spans="1:13" x14ac:dyDescent="0.2">
      <c r="A164" s="119" t="str">
        <f>IF(M164="","",IF(ISERROR(MATCH(M164,Modello_CE!D:D,0)),"codice MODELLO CE non valido",""))</f>
        <v/>
      </c>
      <c r="B164" s="120"/>
      <c r="C164" s="28"/>
      <c r="D164" s="28"/>
      <c r="E164" s="44"/>
      <c r="F164" s="28"/>
      <c r="G164" s="28"/>
      <c r="H164" s="28"/>
      <c r="I164" s="44"/>
      <c r="J164" s="44"/>
      <c r="K164" s="44"/>
      <c r="L164" s="44"/>
      <c r="M164" s="60"/>
    </row>
    <row r="165" spans="1:13" x14ac:dyDescent="0.2">
      <c r="A165" s="119" t="str">
        <f>IF(M165="","",IF(ISERROR(MATCH(M165,Modello_CE!D:D,0)),"codice MODELLO CE non valido",""))</f>
        <v/>
      </c>
      <c r="B165" s="120"/>
      <c r="C165" s="28"/>
      <c r="D165" s="28"/>
      <c r="E165" s="44"/>
      <c r="F165" s="28"/>
      <c r="G165" s="28"/>
      <c r="H165" s="28"/>
      <c r="I165" s="44"/>
      <c r="J165" s="44"/>
      <c r="K165" s="44"/>
      <c r="L165" s="44"/>
      <c r="M165" s="60"/>
    </row>
    <row r="166" spans="1:13" x14ac:dyDescent="0.2">
      <c r="A166" s="119" t="str">
        <f>IF(M166="","",IF(ISERROR(MATCH(M166,Modello_CE!D:D,0)),"codice MODELLO CE non valido",""))</f>
        <v/>
      </c>
      <c r="B166" s="120"/>
      <c r="C166" s="28"/>
      <c r="D166" s="28"/>
      <c r="E166" s="44"/>
      <c r="F166" s="28"/>
      <c r="G166" s="28"/>
      <c r="H166" s="28"/>
      <c r="I166" s="44"/>
      <c r="J166" s="44"/>
      <c r="K166" s="44"/>
      <c r="L166" s="44"/>
      <c r="M166" s="60"/>
    </row>
    <row r="167" spans="1:13" x14ac:dyDescent="0.2">
      <c r="A167" s="119" t="str">
        <f>IF(M167="","",IF(ISERROR(MATCH(M167,Modello_CE!D:D,0)),"codice MODELLO CE non valido",""))</f>
        <v/>
      </c>
      <c r="B167" s="120"/>
      <c r="C167" s="28"/>
      <c r="D167" s="28"/>
      <c r="E167" s="44"/>
      <c r="F167" s="28"/>
      <c r="G167" s="28"/>
      <c r="H167" s="28"/>
      <c r="I167" s="44"/>
      <c r="J167" s="44"/>
      <c r="K167" s="44"/>
      <c r="L167" s="44"/>
      <c r="M167" s="60"/>
    </row>
    <row r="168" spans="1:13" x14ac:dyDescent="0.2">
      <c r="A168" s="119" t="str">
        <f>IF(M168="","",IF(ISERROR(MATCH(M168,Modello_CE!D:D,0)),"codice MODELLO CE non valido",""))</f>
        <v/>
      </c>
      <c r="B168" s="120"/>
      <c r="C168" s="28"/>
      <c r="D168" s="28"/>
      <c r="E168" s="44"/>
      <c r="F168" s="28"/>
      <c r="G168" s="28"/>
      <c r="H168" s="28"/>
      <c r="I168" s="44"/>
      <c r="J168" s="44"/>
      <c r="K168" s="44"/>
      <c r="L168" s="44"/>
      <c r="M168" s="60"/>
    </row>
    <row r="169" spans="1:13" x14ac:dyDescent="0.2">
      <c r="A169" s="119" t="str">
        <f>IF(M169="","",IF(ISERROR(MATCH(M169,Modello_CE!D:D,0)),"codice MODELLO CE non valido",""))</f>
        <v/>
      </c>
      <c r="B169" s="120"/>
      <c r="C169" s="28"/>
      <c r="D169" s="28"/>
      <c r="E169" s="44"/>
      <c r="F169" s="28"/>
      <c r="G169" s="28"/>
      <c r="H169" s="28"/>
      <c r="I169" s="44"/>
      <c r="J169" s="44"/>
      <c r="K169" s="44"/>
      <c r="L169" s="44"/>
      <c r="M169" s="60"/>
    </row>
    <row r="170" spans="1:13" x14ac:dyDescent="0.2">
      <c r="A170" s="119" t="str">
        <f>IF(M170="","",IF(ISERROR(MATCH(M170,Modello_CE!D:D,0)),"codice MODELLO CE non valido",""))</f>
        <v/>
      </c>
      <c r="B170" s="120"/>
      <c r="C170" s="28"/>
      <c r="D170" s="28"/>
      <c r="E170" s="44"/>
      <c r="F170" s="28"/>
      <c r="G170" s="28"/>
      <c r="H170" s="28"/>
      <c r="I170" s="44"/>
      <c r="J170" s="44"/>
      <c r="K170" s="44"/>
      <c r="L170" s="44"/>
      <c r="M170" s="60"/>
    </row>
    <row r="171" spans="1:13" x14ac:dyDescent="0.2">
      <c r="A171" s="119" t="str">
        <f>IF(M171="","",IF(ISERROR(MATCH(M171,Modello_CE!D:D,0)),"codice MODELLO CE non valido",""))</f>
        <v/>
      </c>
      <c r="B171" s="120"/>
      <c r="C171" s="28"/>
      <c r="D171" s="28"/>
      <c r="E171" s="44"/>
      <c r="F171" s="28"/>
      <c r="G171" s="28"/>
      <c r="H171" s="28"/>
      <c r="I171" s="44"/>
      <c r="J171" s="44"/>
      <c r="K171" s="44"/>
      <c r="L171" s="44"/>
      <c r="M171" s="60"/>
    </row>
    <row r="172" spans="1:13" x14ac:dyDescent="0.2">
      <c r="A172" s="119" t="str">
        <f>IF(M172="","",IF(ISERROR(MATCH(M172,Modello_CE!D:D,0)),"codice MODELLO CE non valido",""))</f>
        <v/>
      </c>
      <c r="B172" s="120"/>
      <c r="C172" s="28"/>
      <c r="D172" s="28"/>
      <c r="E172" s="44"/>
      <c r="F172" s="28"/>
      <c r="G172" s="28"/>
      <c r="H172" s="28"/>
      <c r="I172" s="44"/>
      <c r="J172" s="44"/>
      <c r="K172" s="44"/>
      <c r="L172" s="44"/>
      <c r="M172" s="60"/>
    </row>
    <row r="173" spans="1:13" x14ac:dyDescent="0.2">
      <c r="A173" s="119" t="str">
        <f>IF(M173="","",IF(ISERROR(MATCH(M173,Modello_CE!D:D,0)),"codice MODELLO CE non valido",""))</f>
        <v/>
      </c>
      <c r="B173" s="120"/>
      <c r="C173" s="28"/>
      <c r="D173" s="28"/>
      <c r="E173" s="44"/>
      <c r="F173" s="28"/>
      <c r="G173" s="28"/>
      <c r="H173" s="28"/>
      <c r="I173" s="44"/>
      <c r="J173" s="44"/>
      <c r="K173" s="44"/>
      <c r="L173" s="44"/>
      <c r="M173" s="60"/>
    </row>
    <row r="174" spans="1:13" x14ac:dyDescent="0.2">
      <c r="A174" s="119" t="str">
        <f>IF(M174="","",IF(ISERROR(MATCH(M174,Modello_CE!D:D,0)),"codice MODELLO CE non valido",""))</f>
        <v/>
      </c>
      <c r="B174" s="120"/>
      <c r="C174" s="28"/>
      <c r="D174" s="28"/>
      <c r="E174" s="44"/>
      <c r="F174" s="28"/>
      <c r="G174" s="28"/>
      <c r="H174" s="28"/>
      <c r="I174" s="44"/>
      <c r="J174" s="44"/>
      <c r="K174" s="44"/>
      <c r="L174" s="44"/>
      <c r="M174" s="60"/>
    </row>
    <row r="175" spans="1:13" x14ac:dyDescent="0.2">
      <c r="A175" s="119" t="str">
        <f>IF(M175="","",IF(ISERROR(MATCH(M175,Modello_CE!D:D,0)),"codice MODELLO CE non valido",""))</f>
        <v/>
      </c>
      <c r="B175" s="120"/>
      <c r="C175" s="28"/>
      <c r="D175" s="28"/>
      <c r="E175" s="44"/>
      <c r="F175" s="28"/>
      <c r="G175" s="28"/>
      <c r="H175" s="28"/>
      <c r="I175" s="44"/>
      <c r="J175" s="44"/>
      <c r="K175" s="44"/>
      <c r="L175" s="44"/>
      <c r="M175" s="60"/>
    </row>
    <row r="176" spans="1:13" x14ac:dyDescent="0.2">
      <c r="A176" s="119" t="str">
        <f>IF(M176="","",IF(ISERROR(MATCH(M176,Modello_CE!D:D,0)),"codice MODELLO CE non valido",""))</f>
        <v/>
      </c>
      <c r="B176" s="120"/>
      <c r="C176" s="28"/>
      <c r="D176" s="28"/>
      <c r="E176" s="44"/>
      <c r="F176" s="28"/>
      <c r="G176" s="28"/>
      <c r="H176" s="28"/>
      <c r="I176" s="44"/>
      <c r="J176" s="44"/>
      <c r="K176" s="44"/>
      <c r="L176" s="44"/>
      <c r="M176" s="60"/>
    </row>
    <row r="177" spans="1:13" x14ac:dyDescent="0.2">
      <c r="A177" s="119" t="str">
        <f>IF(M177="","",IF(ISERROR(MATCH(M177,Modello_CE!D:D,0)),"codice MODELLO CE non valido",""))</f>
        <v/>
      </c>
      <c r="B177" s="120"/>
      <c r="C177" s="28"/>
      <c r="D177" s="28"/>
      <c r="E177" s="44"/>
      <c r="F177" s="28"/>
      <c r="G177" s="28"/>
      <c r="H177" s="28"/>
      <c r="I177" s="44"/>
      <c r="J177" s="44"/>
      <c r="K177" s="44"/>
      <c r="L177" s="44"/>
      <c r="M177" s="60"/>
    </row>
    <row r="178" spans="1:13" x14ac:dyDescent="0.2">
      <c r="A178" s="119" t="str">
        <f>IF(M178="","",IF(ISERROR(MATCH(M178,Modello_CE!D:D,0)),"codice MODELLO CE non valido",""))</f>
        <v/>
      </c>
      <c r="B178" s="120"/>
      <c r="C178" s="28"/>
      <c r="D178" s="28"/>
      <c r="E178" s="44"/>
      <c r="F178" s="28"/>
      <c r="G178" s="28"/>
      <c r="H178" s="28"/>
      <c r="I178" s="44"/>
      <c r="J178" s="44"/>
      <c r="K178" s="44"/>
      <c r="L178" s="44"/>
      <c r="M178" s="60"/>
    </row>
    <row r="179" spans="1:13" x14ac:dyDescent="0.2">
      <c r="A179" s="119" t="str">
        <f>IF(M179="","",IF(ISERROR(MATCH(M179,Modello_CE!D:D,0)),"codice MODELLO CE non valido",""))</f>
        <v/>
      </c>
      <c r="B179" s="120"/>
      <c r="C179" s="28"/>
      <c r="D179" s="28"/>
      <c r="E179" s="44"/>
      <c r="F179" s="28"/>
      <c r="G179" s="28"/>
      <c r="H179" s="28"/>
      <c r="I179" s="44"/>
      <c r="J179" s="44"/>
      <c r="K179" s="44"/>
      <c r="L179" s="44"/>
      <c r="M179" s="60"/>
    </row>
    <row r="180" spans="1:13" x14ac:dyDescent="0.2">
      <c r="A180" s="119" t="str">
        <f>IF(M180="","",IF(ISERROR(MATCH(M180,Modello_CE!D:D,0)),"codice MODELLO CE non valido",""))</f>
        <v/>
      </c>
      <c r="B180" s="120"/>
      <c r="C180" s="28"/>
      <c r="D180" s="28"/>
      <c r="E180" s="44"/>
      <c r="F180" s="28"/>
      <c r="G180" s="28"/>
      <c r="H180" s="28"/>
      <c r="I180" s="44"/>
      <c r="J180" s="44"/>
      <c r="K180" s="44"/>
      <c r="L180" s="44"/>
      <c r="M180" s="60"/>
    </row>
    <row r="181" spans="1:13" x14ac:dyDescent="0.2">
      <c r="A181" s="119" t="str">
        <f>IF(M181="","",IF(ISERROR(MATCH(M181,Modello_CE!D:D,0)),"codice MODELLO CE non valido",""))</f>
        <v/>
      </c>
      <c r="B181" s="120"/>
      <c r="C181" s="28"/>
      <c r="D181" s="28"/>
      <c r="E181" s="44"/>
      <c r="F181" s="28"/>
      <c r="G181" s="28"/>
      <c r="H181" s="28"/>
      <c r="I181" s="44"/>
      <c r="J181" s="44"/>
      <c r="K181" s="44"/>
      <c r="L181" s="44"/>
      <c r="M181" s="60"/>
    </row>
    <row r="182" spans="1:13" x14ac:dyDescent="0.2">
      <c r="A182" s="119" t="str">
        <f>IF(M182="","",IF(ISERROR(MATCH(M182,Modello_CE!D:D,0)),"codice MODELLO CE non valido",""))</f>
        <v/>
      </c>
      <c r="B182" s="120"/>
      <c r="C182" s="28"/>
      <c r="D182" s="28"/>
      <c r="E182" s="44"/>
      <c r="F182" s="28"/>
      <c r="G182" s="28"/>
      <c r="H182" s="28"/>
      <c r="I182" s="44"/>
      <c r="J182" s="44"/>
      <c r="K182" s="44"/>
      <c r="L182" s="44"/>
      <c r="M182" s="60"/>
    </row>
    <row r="183" spans="1:13" x14ac:dyDescent="0.2">
      <c r="A183" s="119" t="str">
        <f>IF(M183="","",IF(ISERROR(MATCH(M183,Modello_CE!D:D,0)),"codice MODELLO CE non valido",""))</f>
        <v/>
      </c>
      <c r="B183" s="120"/>
      <c r="C183" s="28"/>
      <c r="D183" s="28"/>
      <c r="E183" s="44"/>
      <c r="F183" s="28"/>
      <c r="G183" s="28"/>
      <c r="H183" s="28"/>
      <c r="I183" s="44"/>
      <c r="J183" s="44"/>
      <c r="K183" s="44"/>
      <c r="L183" s="44"/>
      <c r="M183" s="60"/>
    </row>
    <row r="184" spans="1:13" x14ac:dyDescent="0.2">
      <c r="A184" s="119" t="str">
        <f>IF(M184="","",IF(ISERROR(MATCH(M184,Modello_CE!D:D,0)),"codice MODELLO CE non valido",""))</f>
        <v/>
      </c>
      <c r="B184" s="120"/>
      <c r="C184" s="28"/>
      <c r="D184" s="28"/>
      <c r="E184" s="44"/>
      <c r="F184" s="28"/>
      <c r="G184" s="28"/>
      <c r="H184" s="28"/>
      <c r="I184" s="44"/>
      <c r="J184" s="44"/>
      <c r="K184" s="44"/>
      <c r="L184" s="44"/>
      <c r="M184" s="60"/>
    </row>
    <row r="185" spans="1:13" x14ac:dyDescent="0.2">
      <c r="A185" s="119" t="str">
        <f>IF(M185="","",IF(ISERROR(MATCH(M185,Modello_CE!D:D,0)),"codice MODELLO CE non valido",""))</f>
        <v/>
      </c>
      <c r="B185" s="120"/>
      <c r="C185" s="28"/>
      <c r="D185" s="28"/>
      <c r="E185" s="44"/>
      <c r="F185" s="28"/>
      <c r="G185" s="28"/>
      <c r="H185" s="28"/>
      <c r="I185" s="44"/>
      <c r="J185" s="44"/>
      <c r="K185" s="44"/>
      <c r="L185" s="44"/>
      <c r="M185" s="60"/>
    </row>
    <row r="186" spans="1:13" x14ac:dyDescent="0.2">
      <c r="A186" s="119" t="str">
        <f>IF(M186="","",IF(ISERROR(MATCH(M186,Modello_CE!D:D,0)),"codice MODELLO CE non valido",""))</f>
        <v/>
      </c>
      <c r="B186" s="120"/>
      <c r="C186" s="28"/>
      <c r="D186" s="28"/>
      <c r="E186" s="44"/>
      <c r="F186" s="28"/>
      <c r="G186" s="28"/>
      <c r="H186" s="28"/>
      <c r="I186" s="44"/>
      <c r="J186" s="44"/>
      <c r="K186" s="44"/>
      <c r="L186" s="44"/>
      <c r="M186" s="60"/>
    </row>
    <row r="187" spans="1:13" x14ac:dyDescent="0.2">
      <c r="A187" s="119" t="str">
        <f>IF(M187="","",IF(ISERROR(MATCH(M187,Modello_CE!D:D,0)),"codice MODELLO CE non valido",""))</f>
        <v/>
      </c>
      <c r="B187" s="120"/>
      <c r="C187" s="28"/>
      <c r="D187" s="28"/>
      <c r="E187" s="44"/>
      <c r="F187" s="28"/>
      <c r="G187" s="28"/>
      <c r="H187" s="28"/>
      <c r="I187" s="44"/>
      <c r="J187" s="44"/>
      <c r="K187" s="44"/>
      <c r="L187" s="44"/>
      <c r="M187" s="60"/>
    </row>
    <row r="188" spans="1:13" x14ac:dyDescent="0.2">
      <c r="A188" s="119" t="str">
        <f>IF(M188="","",IF(ISERROR(MATCH(M188,Modello_CE!D:D,0)),"codice MODELLO CE non valido",""))</f>
        <v/>
      </c>
      <c r="B188" s="120"/>
      <c r="C188" s="28"/>
      <c r="D188" s="28"/>
      <c r="E188" s="44"/>
      <c r="F188" s="28"/>
      <c r="G188" s="28"/>
      <c r="H188" s="28"/>
      <c r="I188" s="44"/>
      <c r="J188" s="44"/>
      <c r="K188" s="44"/>
      <c r="L188" s="44"/>
      <c r="M188" s="60"/>
    </row>
    <row r="189" spans="1:13" x14ac:dyDescent="0.2">
      <c r="A189" s="119" t="str">
        <f>IF(M189="","",IF(ISERROR(MATCH(M189,Modello_CE!D:D,0)),"codice MODELLO CE non valido",""))</f>
        <v/>
      </c>
      <c r="B189" s="120"/>
      <c r="C189" s="28"/>
      <c r="D189" s="28"/>
      <c r="E189" s="44"/>
      <c r="F189" s="28"/>
      <c r="G189" s="28"/>
      <c r="H189" s="28"/>
      <c r="I189" s="44"/>
      <c r="J189" s="44"/>
      <c r="K189" s="44"/>
      <c r="L189" s="44"/>
      <c r="M189" s="60"/>
    </row>
    <row r="190" spans="1:13" x14ac:dyDescent="0.2">
      <c r="A190" s="119" t="str">
        <f>IF(M190="","",IF(ISERROR(MATCH(M190,Modello_CE!D:D,0)),"codice MODELLO CE non valido",""))</f>
        <v/>
      </c>
      <c r="B190" s="120"/>
      <c r="C190" s="28"/>
      <c r="D190" s="28"/>
      <c r="E190" s="44"/>
      <c r="F190" s="28"/>
      <c r="G190" s="28"/>
      <c r="H190" s="28"/>
      <c r="I190" s="44"/>
      <c r="J190" s="44"/>
      <c r="K190" s="44"/>
      <c r="L190" s="44"/>
      <c r="M190" s="60"/>
    </row>
    <row r="191" spans="1:13" x14ac:dyDescent="0.2">
      <c r="A191" s="119" t="str">
        <f>IF(M191="","",IF(ISERROR(MATCH(M191,Modello_CE!D:D,0)),"codice MODELLO CE non valido",""))</f>
        <v/>
      </c>
      <c r="B191" s="120"/>
      <c r="C191" s="28"/>
      <c r="D191" s="28"/>
      <c r="E191" s="44"/>
      <c r="F191" s="28"/>
      <c r="G191" s="28"/>
      <c r="H191" s="28"/>
      <c r="I191" s="44"/>
      <c r="J191" s="44"/>
      <c r="K191" s="44"/>
      <c r="L191" s="44"/>
      <c r="M191" s="60"/>
    </row>
    <row r="192" spans="1:13" x14ac:dyDescent="0.2">
      <c r="A192" s="119" t="str">
        <f>IF(M192="","",IF(ISERROR(MATCH(M192,Modello_CE!D:D,0)),"codice MODELLO CE non valido",""))</f>
        <v/>
      </c>
      <c r="B192" s="120"/>
      <c r="C192" s="28"/>
      <c r="D192" s="28"/>
      <c r="E192" s="44"/>
      <c r="F192" s="28"/>
      <c r="G192" s="28"/>
      <c r="H192" s="28"/>
      <c r="I192" s="44"/>
      <c r="J192" s="44"/>
      <c r="K192" s="44"/>
      <c r="L192" s="44"/>
      <c r="M192" s="60"/>
    </row>
    <row r="193" spans="1:13" x14ac:dyDescent="0.2">
      <c r="A193" s="119" t="str">
        <f>IF(M193="","",IF(ISERROR(MATCH(M193,Modello_CE!D:D,0)),"codice MODELLO CE non valido",""))</f>
        <v/>
      </c>
      <c r="B193" s="120"/>
      <c r="C193" s="28"/>
      <c r="D193" s="28"/>
      <c r="E193" s="44"/>
      <c r="F193" s="28"/>
      <c r="G193" s="28"/>
      <c r="H193" s="28"/>
      <c r="I193" s="44"/>
      <c r="J193" s="44"/>
      <c r="K193" s="44"/>
      <c r="L193" s="44"/>
      <c r="M193" s="60"/>
    </row>
    <row r="194" spans="1:13" x14ac:dyDescent="0.2">
      <c r="A194" s="119" t="str">
        <f>IF(M194="","",IF(ISERROR(MATCH(M194,Modello_CE!D:D,0)),"codice MODELLO CE non valido",""))</f>
        <v/>
      </c>
      <c r="B194" s="120"/>
      <c r="C194" s="28"/>
      <c r="D194" s="28"/>
      <c r="E194" s="44"/>
      <c r="F194" s="28"/>
      <c r="G194" s="28"/>
      <c r="H194" s="28"/>
      <c r="I194" s="44"/>
      <c r="J194" s="44"/>
      <c r="K194" s="44"/>
      <c r="L194" s="44"/>
      <c r="M194" s="60"/>
    </row>
    <row r="195" spans="1:13" x14ac:dyDescent="0.2">
      <c r="A195" s="119" t="str">
        <f>IF(M195="","",IF(ISERROR(MATCH(M195,Modello_CE!D:D,0)),"codice MODELLO CE non valido",""))</f>
        <v/>
      </c>
      <c r="B195" s="120"/>
      <c r="C195" s="28"/>
      <c r="D195" s="28"/>
      <c r="E195" s="44"/>
      <c r="F195" s="28"/>
      <c r="G195" s="28"/>
      <c r="H195" s="28"/>
      <c r="I195" s="44"/>
      <c r="J195" s="44"/>
      <c r="K195" s="44"/>
      <c r="L195" s="44"/>
      <c r="M195" s="60"/>
    </row>
    <row r="196" spans="1:13" x14ac:dyDescent="0.2">
      <c r="A196" s="119" t="str">
        <f>IF(M196="","",IF(ISERROR(MATCH(M196,Modello_CE!D:D,0)),"codice MODELLO CE non valido",""))</f>
        <v/>
      </c>
      <c r="B196" s="120"/>
      <c r="C196" s="28"/>
      <c r="D196" s="28"/>
      <c r="E196" s="44"/>
      <c r="F196" s="28"/>
      <c r="G196" s="28"/>
      <c r="H196" s="28"/>
      <c r="I196" s="44"/>
      <c r="J196" s="44"/>
      <c r="K196" s="44"/>
      <c r="L196" s="44"/>
      <c r="M196" s="60"/>
    </row>
    <row r="197" spans="1:13" x14ac:dyDescent="0.2">
      <c r="A197" s="119" t="str">
        <f>IF(M197="","",IF(ISERROR(MATCH(M197,Modello_CE!D:D,0)),"codice MODELLO CE non valido",""))</f>
        <v/>
      </c>
      <c r="B197" s="120"/>
      <c r="C197" s="28"/>
      <c r="D197" s="28"/>
      <c r="E197" s="44"/>
      <c r="F197" s="28"/>
      <c r="G197" s="28"/>
      <c r="H197" s="28"/>
      <c r="I197" s="44"/>
      <c r="J197" s="44"/>
      <c r="K197" s="44"/>
      <c r="L197" s="44"/>
      <c r="M197" s="60"/>
    </row>
    <row r="198" spans="1:13" x14ac:dyDescent="0.2">
      <c r="A198" s="119" t="str">
        <f>IF(M198="","",IF(ISERROR(MATCH(M198,Modello_CE!D:D,0)),"codice MODELLO CE non valido",""))</f>
        <v/>
      </c>
      <c r="B198" s="120"/>
      <c r="C198" s="28"/>
      <c r="D198" s="28"/>
      <c r="E198" s="44"/>
      <c r="F198" s="28"/>
      <c r="G198" s="28"/>
      <c r="H198" s="28"/>
      <c r="I198" s="44"/>
      <c r="J198" s="44"/>
      <c r="K198" s="44"/>
      <c r="L198" s="44"/>
      <c r="M198" s="60"/>
    </row>
    <row r="199" spans="1:13" x14ac:dyDescent="0.2">
      <c r="A199" s="119" t="str">
        <f>IF(M199="","",IF(ISERROR(MATCH(M199,Modello_CE!D:D,0)),"codice MODELLO CE non valido",""))</f>
        <v/>
      </c>
      <c r="B199" s="120"/>
      <c r="C199" s="28"/>
      <c r="D199" s="28"/>
      <c r="E199" s="44"/>
      <c r="F199" s="28"/>
      <c r="G199" s="28"/>
      <c r="H199" s="28"/>
      <c r="I199" s="44"/>
      <c r="J199" s="44"/>
      <c r="K199" s="44"/>
      <c r="L199" s="44"/>
      <c r="M199" s="60"/>
    </row>
    <row r="200" spans="1:13" x14ac:dyDescent="0.2">
      <c r="A200" s="119" t="str">
        <f>IF(M200="","",IF(ISERROR(MATCH(M200,Modello_CE!D:D,0)),"codice MODELLO CE non valido",""))</f>
        <v/>
      </c>
      <c r="B200" s="120"/>
      <c r="C200" s="28"/>
      <c r="D200" s="28"/>
      <c r="E200" s="44"/>
      <c r="F200" s="28"/>
      <c r="G200" s="28"/>
      <c r="H200" s="28"/>
      <c r="I200" s="44"/>
      <c r="J200" s="44"/>
      <c r="K200" s="44"/>
      <c r="L200" s="44"/>
      <c r="M200" s="60"/>
    </row>
    <row r="201" spans="1:13" x14ac:dyDescent="0.2">
      <c r="A201" s="119" t="str">
        <f>IF(M201="","",IF(ISERROR(MATCH(M201,Modello_CE!D:D,0)),"codice MODELLO CE non valido",""))</f>
        <v/>
      </c>
      <c r="B201" s="120"/>
      <c r="C201" s="28"/>
      <c r="D201" s="28"/>
      <c r="E201" s="44"/>
      <c r="F201" s="28"/>
      <c r="G201" s="28"/>
      <c r="H201" s="28"/>
      <c r="I201" s="44"/>
      <c r="J201" s="44"/>
      <c r="K201" s="44"/>
      <c r="L201" s="44"/>
      <c r="M201" s="60"/>
    </row>
    <row r="202" spans="1:13" x14ac:dyDescent="0.2">
      <c r="A202" s="119" t="str">
        <f>IF(M202="","",IF(ISERROR(MATCH(M202,Modello_CE!D:D,0)),"codice MODELLO CE non valido",""))</f>
        <v/>
      </c>
      <c r="B202" s="120"/>
      <c r="C202" s="28"/>
      <c r="D202" s="28"/>
      <c r="E202" s="44"/>
      <c r="F202" s="28"/>
      <c r="G202" s="28"/>
      <c r="H202" s="28"/>
      <c r="I202" s="44"/>
      <c r="J202" s="44"/>
      <c r="K202" s="44"/>
      <c r="L202" s="44"/>
      <c r="M202" s="60"/>
    </row>
    <row r="203" spans="1:13" x14ac:dyDescent="0.2">
      <c r="A203" s="119" t="str">
        <f>IF(M203="","",IF(ISERROR(MATCH(M203,Modello_CE!D:D,0)),"codice MODELLO CE non valido",""))</f>
        <v/>
      </c>
      <c r="B203" s="120"/>
      <c r="C203" s="28"/>
      <c r="D203" s="28"/>
      <c r="E203" s="44"/>
      <c r="F203" s="28"/>
      <c r="G203" s="28"/>
      <c r="H203" s="28"/>
      <c r="I203" s="44"/>
      <c r="J203" s="44"/>
      <c r="K203" s="44"/>
      <c r="L203" s="44"/>
      <c r="M203" s="60"/>
    </row>
    <row r="204" spans="1:13" x14ac:dyDescent="0.2">
      <c r="A204" s="119" t="str">
        <f>IF(M204="","",IF(ISERROR(MATCH(M204,Modello_CE!D:D,0)),"codice MODELLO CE non valido",""))</f>
        <v/>
      </c>
      <c r="B204" s="120"/>
      <c r="C204" s="28"/>
      <c r="D204" s="28"/>
      <c r="E204" s="44"/>
      <c r="F204" s="28"/>
      <c r="G204" s="28"/>
      <c r="H204" s="28"/>
      <c r="I204" s="44"/>
      <c r="J204" s="44"/>
      <c r="K204" s="44"/>
      <c r="L204" s="44"/>
      <c r="M204" s="60"/>
    </row>
    <row r="205" spans="1:13" x14ac:dyDescent="0.2">
      <c r="A205" s="119" t="str">
        <f>IF(M205="","",IF(ISERROR(MATCH(M205,Modello_CE!D:D,0)),"codice MODELLO CE non valido",""))</f>
        <v/>
      </c>
      <c r="B205" s="120"/>
      <c r="C205" s="28"/>
      <c r="D205" s="28"/>
      <c r="E205" s="44"/>
      <c r="F205" s="28"/>
      <c r="G205" s="28"/>
      <c r="H205" s="28"/>
      <c r="I205" s="44"/>
      <c r="J205" s="44"/>
      <c r="K205" s="44"/>
      <c r="L205" s="44"/>
      <c r="M205" s="60"/>
    </row>
    <row r="206" spans="1:13" x14ac:dyDescent="0.2">
      <c r="A206" s="119" t="str">
        <f>IF(M206="","",IF(ISERROR(MATCH(M206,Modello_CE!D:D,0)),"codice MODELLO CE non valido",""))</f>
        <v/>
      </c>
      <c r="B206" s="120"/>
      <c r="C206" s="28"/>
      <c r="D206" s="28"/>
      <c r="E206" s="44"/>
      <c r="F206" s="28"/>
      <c r="G206" s="28"/>
      <c r="H206" s="28"/>
      <c r="I206" s="44"/>
      <c r="J206" s="44"/>
      <c r="K206" s="44"/>
      <c r="L206" s="44"/>
      <c r="M206" s="60"/>
    </row>
    <row r="207" spans="1:13" x14ac:dyDescent="0.2">
      <c r="A207" s="119" t="str">
        <f>IF(M207="","",IF(ISERROR(MATCH(M207,Modello_CE!D:D,0)),"codice MODELLO CE non valido",""))</f>
        <v/>
      </c>
      <c r="B207" s="120"/>
      <c r="C207" s="28"/>
      <c r="D207" s="28"/>
      <c r="E207" s="44"/>
      <c r="F207" s="28"/>
      <c r="G207" s="28"/>
      <c r="H207" s="28"/>
      <c r="I207" s="44"/>
      <c r="J207" s="44"/>
      <c r="K207" s="44"/>
      <c r="L207" s="44"/>
      <c r="M207" s="60"/>
    </row>
    <row r="208" spans="1:13" x14ac:dyDescent="0.2">
      <c r="A208" s="119" t="str">
        <f>IF(M208="","",IF(ISERROR(MATCH(M208,Modello_CE!D:D,0)),"codice MODELLO CE non valido",""))</f>
        <v/>
      </c>
      <c r="B208" s="120"/>
      <c r="C208" s="28"/>
      <c r="D208" s="28"/>
      <c r="E208" s="44"/>
      <c r="F208" s="28"/>
      <c r="G208" s="28"/>
      <c r="H208" s="28"/>
      <c r="I208" s="44"/>
      <c r="J208" s="44"/>
      <c r="K208" s="44"/>
      <c r="L208" s="44"/>
      <c r="M208" s="60"/>
    </row>
    <row r="209" spans="1:13" x14ac:dyDescent="0.2">
      <c r="A209" s="119" t="str">
        <f>IF(M209="","",IF(ISERROR(MATCH(M209,Modello_CE!D:D,0)),"codice MODELLO CE non valido",""))</f>
        <v/>
      </c>
      <c r="B209" s="120"/>
      <c r="C209" s="28"/>
      <c r="D209" s="28"/>
      <c r="E209" s="44"/>
      <c r="F209" s="28"/>
      <c r="G209" s="28"/>
      <c r="H209" s="28"/>
      <c r="I209" s="44"/>
      <c r="J209" s="44"/>
      <c r="K209" s="44"/>
      <c r="L209" s="44"/>
      <c r="M209" s="60"/>
    </row>
    <row r="210" spans="1:13" x14ac:dyDescent="0.2">
      <c r="A210" s="119" t="str">
        <f>IF(M210="","",IF(ISERROR(MATCH(M210,Modello_CE!D:D,0)),"codice MODELLO CE non valido",""))</f>
        <v/>
      </c>
      <c r="B210" s="120"/>
      <c r="C210" s="28"/>
      <c r="D210" s="28"/>
      <c r="E210" s="44"/>
      <c r="F210" s="28"/>
      <c r="G210" s="28"/>
      <c r="H210" s="28"/>
      <c r="I210" s="44"/>
      <c r="J210" s="44"/>
      <c r="K210" s="44"/>
      <c r="L210" s="44"/>
      <c r="M210" s="60"/>
    </row>
    <row r="211" spans="1:13" x14ac:dyDescent="0.2">
      <c r="A211" s="119" t="str">
        <f>IF(M211="","",IF(ISERROR(MATCH(M211,Modello_CE!D:D,0)),"codice MODELLO CE non valido",""))</f>
        <v/>
      </c>
      <c r="B211" s="120"/>
      <c r="C211" s="28"/>
      <c r="D211" s="28"/>
      <c r="E211" s="44"/>
      <c r="F211" s="28"/>
      <c r="G211" s="28"/>
      <c r="H211" s="28"/>
      <c r="I211" s="44"/>
      <c r="J211" s="44"/>
      <c r="K211" s="44"/>
      <c r="L211" s="44"/>
      <c r="M211" s="60"/>
    </row>
    <row r="212" spans="1:13" x14ac:dyDescent="0.2">
      <c r="A212" s="119" t="str">
        <f>IF(M212="","",IF(ISERROR(MATCH(M212,Modello_CE!D:D,0)),"codice MODELLO CE non valido",""))</f>
        <v/>
      </c>
      <c r="B212" s="120"/>
      <c r="C212" s="28"/>
      <c r="D212" s="28"/>
      <c r="E212" s="44"/>
      <c r="F212" s="28"/>
      <c r="G212" s="28"/>
      <c r="H212" s="28"/>
      <c r="I212" s="44"/>
      <c r="J212" s="44"/>
      <c r="K212" s="44"/>
      <c r="L212" s="44"/>
      <c r="M212" s="60"/>
    </row>
    <row r="213" spans="1:13" x14ac:dyDescent="0.2">
      <c r="A213" s="119" t="str">
        <f>IF(M213="","",IF(ISERROR(MATCH(M213,Modello_CE!D:D,0)),"codice MODELLO CE non valido",""))</f>
        <v/>
      </c>
      <c r="B213" s="120"/>
      <c r="C213" s="28"/>
      <c r="D213" s="28"/>
      <c r="E213" s="44"/>
      <c r="F213" s="28"/>
      <c r="G213" s="28"/>
      <c r="H213" s="28"/>
      <c r="I213" s="44"/>
      <c r="J213" s="44"/>
      <c r="K213" s="44"/>
      <c r="L213" s="44"/>
      <c r="M213" s="60"/>
    </row>
    <row r="214" spans="1:13" s="7" customFormat="1" x14ac:dyDescent="0.2">
      <c r="A214" s="294" t="str">
        <f>IF(M214="","",IF(ISERROR(MATCH(M214,Modello_CE!D:D,0)),"codice MODELLO CE non valido",""))</f>
        <v/>
      </c>
      <c r="B214" s="295"/>
      <c r="C214" s="41"/>
      <c r="D214" s="42"/>
      <c r="F214" s="42"/>
      <c r="G214" s="42"/>
      <c r="H214" s="42"/>
      <c r="I214" s="42"/>
    </row>
    <row r="215" spans="1:13" s="7" customFormat="1" x14ac:dyDescent="0.2">
      <c r="A215" s="294" t="str">
        <f>IF(M215="","",IF(ISERROR(MATCH(M215,Modello_CE!D:D,0)),"codice MODELLO CE non valido",""))</f>
        <v/>
      </c>
      <c r="B215" s="295"/>
      <c r="C215" s="41"/>
      <c r="D215" s="42"/>
      <c r="F215" s="42"/>
      <c r="G215" s="42"/>
      <c r="H215" s="42"/>
      <c r="I215" s="42"/>
    </row>
    <row r="216" spans="1:13" s="7" customFormat="1" x14ac:dyDescent="0.2">
      <c r="A216" s="294" t="str">
        <f>IF(M216="","",IF(ISERROR(MATCH(M216,Modello_CE!D:D,0)),"codice MODELLO CE non valido",""))</f>
        <v/>
      </c>
      <c r="B216" s="295"/>
      <c r="C216" s="41"/>
      <c r="D216" s="42"/>
      <c r="F216" s="42"/>
      <c r="G216" s="42"/>
      <c r="H216" s="42"/>
      <c r="I216" s="42"/>
    </row>
    <row r="217" spans="1:13" s="7" customFormat="1" x14ac:dyDescent="0.2">
      <c r="A217" s="294" t="str">
        <f>IF(M217="","",IF(ISERROR(MATCH(M217,Modello_CE!D:D,0)),"codice MODELLO CE non valido",""))</f>
        <v/>
      </c>
      <c r="B217" s="295"/>
      <c r="C217" s="41"/>
      <c r="D217" s="42"/>
      <c r="F217" s="42"/>
      <c r="G217" s="42"/>
      <c r="H217" s="42"/>
      <c r="I217" s="42"/>
    </row>
    <row r="218" spans="1:13" s="7" customFormat="1" x14ac:dyDescent="0.2">
      <c r="A218" s="294" t="str">
        <f>IF(M218="","",IF(ISERROR(MATCH(M218,Modello_CE!D:D,0)),"codice MODELLO CE non valido",""))</f>
        <v/>
      </c>
      <c r="B218" s="295"/>
      <c r="C218" s="41"/>
      <c r="D218" s="42"/>
      <c r="F218" s="42"/>
      <c r="G218" s="42"/>
      <c r="H218" s="42"/>
      <c r="I218" s="42"/>
    </row>
    <row r="219" spans="1:13" s="7" customFormat="1" x14ac:dyDescent="0.2">
      <c r="A219" s="294" t="str">
        <f>IF(M219="","",IF(ISERROR(MATCH(M219,Modello_CE!D:D,0)),"codice MODELLO CE non valido",""))</f>
        <v/>
      </c>
      <c r="B219" s="295"/>
      <c r="C219" s="41"/>
      <c r="D219" s="42"/>
      <c r="F219" s="42"/>
      <c r="G219" s="42"/>
      <c r="H219" s="42"/>
      <c r="I219" s="42"/>
    </row>
    <row r="220" spans="1:13" s="7" customFormat="1" x14ac:dyDescent="0.2">
      <c r="A220" s="294" t="str">
        <f>IF(M220="","",IF(ISERROR(MATCH(M220,Modello_CE!D:D,0)),"codice MODELLO CE non valido",""))</f>
        <v/>
      </c>
      <c r="B220" s="295"/>
      <c r="C220" s="41"/>
      <c r="D220" s="42"/>
      <c r="F220" s="42"/>
      <c r="G220" s="42"/>
      <c r="H220" s="42"/>
      <c r="I220" s="42"/>
    </row>
    <row r="221" spans="1:13" s="7" customFormat="1" x14ac:dyDescent="0.2">
      <c r="A221" s="294" t="str">
        <f>IF(M221="","",IF(ISERROR(MATCH(M221,Modello_CE!D:D,0)),"codice MODELLO CE non valido",""))</f>
        <v/>
      </c>
      <c r="B221" s="295"/>
      <c r="C221" s="41"/>
      <c r="D221" s="42"/>
      <c r="F221" s="42"/>
      <c r="G221" s="42"/>
      <c r="H221" s="42"/>
      <c r="I221" s="42"/>
    </row>
    <row r="222" spans="1:13" s="7" customFormat="1" x14ac:dyDescent="0.2">
      <c r="A222" s="294" t="str">
        <f>IF(M222="","",IF(ISERROR(MATCH(M222,Modello_CE!D:D,0)),"codice MODELLO CE non valido",""))</f>
        <v/>
      </c>
      <c r="B222" s="295"/>
      <c r="C222" s="41"/>
      <c r="D222" s="42"/>
      <c r="F222" s="42"/>
      <c r="G222" s="42"/>
      <c r="H222" s="42"/>
      <c r="I222" s="42"/>
    </row>
    <row r="223" spans="1:13" s="7" customFormat="1" x14ac:dyDescent="0.2">
      <c r="A223" s="294" t="str">
        <f>IF(M223="","",IF(ISERROR(MATCH(M223,Modello_CE!D:D,0)),"codice MODELLO CE non valido",""))</f>
        <v/>
      </c>
      <c r="B223" s="295"/>
      <c r="C223" s="41"/>
      <c r="D223" s="42"/>
      <c r="F223" s="42"/>
      <c r="G223" s="42"/>
      <c r="H223" s="42"/>
      <c r="I223" s="42"/>
    </row>
    <row r="224" spans="1:13" s="7" customFormat="1" x14ac:dyDescent="0.2">
      <c r="A224" s="294" t="str">
        <f>IF(M224="","",IF(ISERROR(MATCH(M224,Modello_CE!D:D,0)),"codice MODELLO CE non valido",""))</f>
        <v/>
      </c>
      <c r="B224" s="295"/>
      <c r="C224" s="41"/>
      <c r="D224" s="42"/>
      <c r="F224" s="42"/>
      <c r="G224" s="42"/>
      <c r="H224" s="42"/>
      <c r="I224" s="42"/>
    </row>
    <row r="225" spans="1:9" s="7" customFormat="1" x14ac:dyDescent="0.2">
      <c r="A225" s="294" t="str">
        <f>IF(M225="","",IF(ISERROR(MATCH(M225,Modello_CE!D:D,0)),"codice MODELLO CE non valido",""))</f>
        <v/>
      </c>
      <c r="B225" s="295"/>
      <c r="C225" s="41"/>
      <c r="D225" s="42"/>
      <c r="F225" s="42"/>
      <c r="G225" s="42"/>
      <c r="H225" s="42"/>
      <c r="I225" s="42"/>
    </row>
    <row r="226" spans="1:9" s="7" customFormat="1" x14ac:dyDescent="0.2">
      <c r="A226" s="294" t="str">
        <f>IF(M226="","",IF(ISERROR(MATCH(M226,Modello_CE!D:D,0)),"codice MODELLO CE non valido",""))</f>
        <v/>
      </c>
      <c r="B226" s="295"/>
      <c r="C226" s="41"/>
      <c r="D226" s="42"/>
      <c r="F226" s="42"/>
      <c r="G226" s="42"/>
      <c r="H226" s="42"/>
      <c r="I226" s="42"/>
    </row>
    <row r="227" spans="1:9" s="7" customFormat="1" x14ac:dyDescent="0.2">
      <c r="A227" s="294" t="str">
        <f>IF(M227="","",IF(ISERROR(MATCH(M227,Modello_CE!D:D,0)),"codice MODELLO CE non valido",""))</f>
        <v/>
      </c>
      <c r="B227" s="295"/>
      <c r="C227" s="41"/>
      <c r="D227" s="42"/>
      <c r="F227" s="42"/>
      <c r="G227" s="42"/>
      <c r="H227" s="42"/>
      <c r="I227" s="42"/>
    </row>
    <row r="228" spans="1:9" s="7" customFormat="1" x14ac:dyDescent="0.2">
      <c r="A228" s="294" t="str">
        <f>IF(M228="","",IF(ISERROR(MATCH(M228,Modello_CE!D:D,0)),"codice MODELLO CE non valido",""))</f>
        <v/>
      </c>
      <c r="B228" s="295"/>
      <c r="C228" s="41"/>
      <c r="D228" s="42"/>
      <c r="F228" s="42"/>
      <c r="G228" s="42"/>
      <c r="H228" s="42"/>
      <c r="I228" s="42"/>
    </row>
    <row r="229" spans="1:9" s="7" customFormat="1" x14ac:dyDescent="0.2">
      <c r="A229" s="294" t="str">
        <f>IF(M229="","",IF(ISERROR(MATCH(M229,Modello_CE!D:D,0)),"codice MODELLO CE non valido",""))</f>
        <v/>
      </c>
      <c r="B229" s="295"/>
      <c r="C229" s="41"/>
      <c r="D229" s="42"/>
      <c r="F229" s="42"/>
      <c r="G229" s="42"/>
      <c r="H229" s="42"/>
      <c r="I229" s="42"/>
    </row>
    <row r="230" spans="1:9" s="7" customFormat="1" x14ac:dyDescent="0.2">
      <c r="A230" s="294" t="str">
        <f>IF(M230="","",IF(ISERROR(MATCH(M230,Modello_CE!D:D,0)),"codice MODELLO CE non valido",""))</f>
        <v/>
      </c>
      <c r="B230" s="295"/>
      <c r="C230" s="41"/>
      <c r="D230" s="42"/>
      <c r="F230" s="42"/>
      <c r="G230" s="42"/>
      <c r="H230" s="42"/>
      <c r="I230" s="42"/>
    </row>
    <row r="231" spans="1:9" s="7" customFormat="1" x14ac:dyDescent="0.2">
      <c r="A231" s="294" t="str">
        <f>IF(M231="","",IF(ISERROR(MATCH(M231,Modello_CE!D:D,0)),"codice MODELLO CE non valido",""))</f>
        <v/>
      </c>
      <c r="B231" s="295"/>
      <c r="C231" s="41"/>
      <c r="D231" s="42"/>
      <c r="F231" s="42"/>
      <c r="G231" s="42"/>
      <c r="H231" s="42"/>
      <c r="I231" s="42"/>
    </row>
    <row r="232" spans="1:9" s="7" customFormat="1" x14ac:dyDescent="0.2">
      <c r="A232" s="294" t="str">
        <f>IF(M232="","",IF(ISERROR(MATCH(M232,Modello_CE!D:D,0)),"codice MODELLO CE non valido",""))</f>
        <v/>
      </c>
      <c r="B232" s="295"/>
      <c r="C232" s="41"/>
      <c r="D232" s="42"/>
      <c r="F232" s="42"/>
      <c r="G232" s="42"/>
      <c r="H232" s="42"/>
      <c r="I232" s="42"/>
    </row>
    <row r="233" spans="1:9" s="7" customFormat="1" x14ac:dyDescent="0.2">
      <c r="A233" s="294" t="str">
        <f>IF(M233="","",IF(ISERROR(MATCH(M233,Modello_CE!D:D,0)),"codice MODELLO CE non valido",""))</f>
        <v/>
      </c>
      <c r="B233" s="295"/>
      <c r="C233" s="41"/>
      <c r="D233" s="42"/>
      <c r="F233" s="42"/>
      <c r="G233" s="42"/>
      <c r="H233" s="42"/>
      <c r="I233" s="42"/>
    </row>
    <row r="234" spans="1:9" s="7" customFormat="1" x14ac:dyDescent="0.2">
      <c r="A234" s="294" t="str">
        <f>IF(M234="","",IF(ISERROR(MATCH(M234,Modello_CE!D:D,0)),"codice MODELLO CE non valido",""))</f>
        <v/>
      </c>
      <c r="B234" s="295"/>
      <c r="C234" s="41"/>
      <c r="D234" s="42"/>
      <c r="F234" s="42"/>
      <c r="G234" s="42"/>
      <c r="H234" s="42"/>
      <c r="I234" s="42"/>
    </row>
    <row r="235" spans="1:9" s="7" customFormat="1" x14ac:dyDescent="0.2">
      <c r="A235" s="294" t="str">
        <f>IF(M235="","",IF(ISERROR(MATCH(M235,Modello_CE!D:D,0)),"codice MODELLO CE non valido",""))</f>
        <v/>
      </c>
      <c r="B235" s="295"/>
      <c r="C235" s="41"/>
      <c r="D235" s="42"/>
      <c r="F235" s="42"/>
      <c r="G235" s="42"/>
      <c r="H235" s="42"/>
      <c r="I235" s="42"/>
    </row>
    <row r="236" spans="1:9" s="7" customFormat="1" x14ac:dyDescent="0.2">
      <c r="A236" s="294" t="str">
        <f>IF(M236="","",IF(ISERROR(MATCH(M236,Modello_CE!D:D,0)),"codice MODELLO CE non valido",""))</f>
        <v/>
      </c>
      <c r="B236" s="295"/>
      <c r="D236" s="43"/>
      <c r="F236" s="43"/>
      <c r="G236" s="43"/>
      <c r="H236" s="43"/>
      <c r="I236" s="43"/>
    </row>
    <row r="237" spans="1:9" s="7" customFormat="1" x14ac:dyDescent="0.2">
      <c r="A237" s="294" t="str">
        <f>IF(M237="","",IF(ISERROR(MATCH(M237,Modello_CE!D:D,0)),"codice MODELLO CE non valido",""))</f>
        <v/>
      </c>
      <c r="B237" s="295"/>
      <c r="C237" s="41"/>
      <c r="D237" s="42"/>
      <c r="F237" s="42"/>
      <c r="G237" s="42"/>
      <c r="H237" s="42"/>
      <c r="I237" s="42"/>
    </row>
    <row r="238" spans="1:9" s="7" customFormat="1" x14ac:dyDescent="0.2">
      <c r="A238" s="294" t="str">
        <f>IF(M238="","",IF(ISERROR(MATCH(M238,Modello_CE!D:D,0)),"codice MODELLO CE non valido",""))</f>
        <v/>
      </c>
      <c r="B238" s="295"/>
      <c r="C238" s="41"/>
      <c r="D238" s="42"/>
      <c r="F238" s="42"/>
      <c r="G238" s="42"/>
      <c r="H238" s="42"/>
      <c r="I238" s="42"/>
    </row>
    <row r="239" spans="1:9" s="7" customFormat="1" x14ac:dyDescent="0.2">
      <c r="A239" s="294" t="str">
        <f>IF(M239="","",IF(ISERROR(MATCH(M239,Modello_CE!D:D,0)),"codice MODELLO CE non valido",""))</f>
        <v/>
      </c>
      <c r="B239" s="295"/>
      <c r="C239" s="41"/>
      <c r="D239" s="42"/>
      <c r="F239" s="42"/>
      <c r="G239" s="42"/>
      <c r="H239" s="42"/>
      <c r="I239" s="42"/>
    </row>
    <row r="240" spans="1:9" s="7" customFormat="1" x14ac:dyDescent="0.2">
      <c r="A240" s="294" t="str">
        <f>IF(M240="","",IF(ISERROR(MATCH(M240,Modello_CE!D:D,0)),"codice MODELLO CE non valido",""))</f>
        <v/>
      </c>
      <c r="B240" s="295"/>
      <c r="C240" s="41"/>
      <c r="D240" s="42"/>
      <c r="F240" s="42"/>
      <c r="G240" s="42"/>
      <c r="H240" s="42"/>
      <c r="I240" s="42"/>
    </row>
    <row r="241" spans="1:9" s="7" customFormat="1" x14ac:dyDescent="0.2">
      <c r="A241" s="294" t="str">
        <f>IF(M241="","",IF(ISERROR(MATCH(M241,Modello_CE!D:D,0)),"codice MODELLO CE non valido",""))</f>
        <v/>
      </c>
      <c r="B241" s="295"/>
      <c r="C241" s="41"/>
      <c r="D241" s="42"/>
      <c r="F241" s="42"/>
      <c r="G241" s="42"/>
      <c r="H241" s="42"/>
      <c r="I241" s="42"/>
    </row>
    <row r="242" spans="1:9" s="7" customFormat="1" x14ac:dyDescent="0.2">
      <c r="A242" s="294" t="str">
        <f>IF(M242="","",IF(ISERROR(MATCH(M242,Modello_CE!D:D,0)),"codice MODELLO CE non valido",""))</f>
        <v/>
      </c>
      <c r="B242" s="295"/>
      <c r="C242" s="41"/>
      <c r="D242" s="42"/>
      <c r="F242" s="42"/>
      <c r="G242" s="42"/>
      <c r="H242" s="42"/>
      <c r="I242" s="42"/>
    </row>
    <row r="243" spans="1:9" s="7" customFormat="1" x14ac:dyDescent="0.2">
      <c r="A243" s="294" t="str">
        <f>IF(M243="","",IF(ISERROR(MATCH(M243,Modello_CE!D:D,0)),"codice MODELLO CE non valido",""))</f>
        <v/>
      </c>
      <c r="B243" s="295"/>
      <c r="C243" s="41"/>
      <c r="D243" s="42"/>
      <c r="F243" s="42"/>
      <c r="G243" s="42"/>
      <c r="H243" s="42"/>
      <c r="I243" s="42"/>
    </row>
    <row r="244" spans="1:9" s="7" customFormat="1" x14ac:dyDescent="0.2">
      <c r="A244" s="294" t="str">
        <f>IF(M244="","",IF(ISERROR(MATCH(M244,Modello_CE!D:D,0)),"codice MODELLO CE non valido",""))</f>
        <v/>
      </c>
      <c r="B244" s="295"/>
      <c r="C244" s="41"/>
      <c r="D244" s="42"/>
      <c r="F244" s="42"/>
      <c r="G244" s="42"/>
      <c r="H244" s="42"/>
      <c r="I244" s="42"/>
    </row>
    <row r="245" spans="1:9" s="7" customFormat="1" x14ac:dyDescent="0.2">
      <c r="A245" s="294" t="str">
        <f>IF(M245="","",IF(ISERROR(MATCH(M245,Modello_CE!D:D,0)),"codice MODELLO CE non valido",""))</f>
        <v/>
      </c>
      <c r="B245" s="295"/>
      <c r="C245" s="41"/>
      <c r="D245" s="42"/>
      <c r="F245" s="42"/>
      <c r="G245" s="42"/>
      <c r="H245" s="42"/>
      <c r="I245" s="42"/>
    </row>
    <row r="246" spans="1:9" s="7" customFormat="1" x14ac:dyDescent="0.2">
      <c r="A246" s="294" t="str">
        <f>IF(M246="","",IF(ISERROR(MATCH(M246,Modello_CE!D:D,0)),"codice MODELLO CE non valido",""))</f>
        <v/>
      </c>
      <c r="B246" s="295"/>
      <c r="C246" s="41"/>
      <c r="D246" s="42"/>
      <c r="F246" s="42"/>
      <c r="G246" s="42"/>
      <c r="H246" s="42"/>
      <c r="I246" s="42"/>
    </row>
    <row r="247" spans="1:9" s="7" customFormat="1" x14ac:dyDescent="0.2">
      <c r="A247" s="294" t="str">
        <f>IF(M247="","",IF(ISERROR(MATCH(M247,Modello_CE!D:D,0)),"codice MODELLO CE non valido",""))</f>
        <v/>
      </c>
      <c r="B247" s="295"/>
      <c r="C247" s="41"/>
      <c r="D247" s="42"/>
      <c r="F247" s="42"/>
      <c r="G247" s="42"/>
      <c r="H247" s="42"/>
      <c r="I247" s="42"/>
    </row>
    <row r="248" spans="1:9" s="7" customFormat="1" x14ac:dyDescent="0.2">
      <c r="A248" s="294" t="str">
        <f>IF(M248="","",IF(ISERROR(MATCH(M248,Modello_CE!D:D,0)),"codice MODELLO CE non valido",""))</f>
        <v/>
      </c>
      <c r="B248" s="295"/>
      <c r="C248" s="41"/>
      <c r="D248" s="42"/>
      <c r="F248" s="42"/>
      <c r="G248" s="42"/>
      <c r="H248" s="42"/>
      <c r="I248" s="42"/>
    </row>
    <row r="249" spans="1:9" s="7" customFormat="1" x14ac:dyDescent="0.2">
      <c r="A249" s="294" t="str">
        <f>IF(M249="","",IF(ISERROR(MATCH(M249,Modello_CE!D:D,0)),"codice MODELLO CE non valido",""))</f>
        <v/>
      </c>
      <c r="B249" s="295"/>
      <c r="C249" s="41"/>
      <c r="D249" s="42"/>
      <c r="F249" s="42"/>
      <c r="G249" s="42"/>
      <c r="H249" s="42"/>
      <c r="I249" s="42"/>
    </row>
    <row r="250" spans="1:9" s="7" customFormat="1" x14ac:dyDescent="0.2">
      <c r="A250" s="294" t="str">
        <f>IF(M250="","",IF(ISERROR(MATCH(M250,Modello_CE!D:D,0)),"codice MODELLO CE non valido",""))</f>
        <v/>
      </c>
      <c r="B250" s="295"/>
      <c r="C250" s="41"/>
      <c r="D250" s="42"/>
      <c r="F250" s="42"/>
      <c r="G250" s="42"/>
      <c r="H250" s="42"/>
      <c r="I250" s="42"/>
    </row>
    <row r="251" spans="1:9" s="7" customFormat="1" x14ac:dyDescent="0.2">
      <c r="A251" s="294" t="str">
        <f>IF(M251="","",IF(ISERROR(MATCH(M251,Modello_CE!D:D,0)),"codice MODELLO CE non valido",""))</f>
        <v/>
      </c>
      <c r="B251" s="295"/>
      <c r="C251" s="41"/>
      <c r="D251" s="42"/>
      <c r="F251" s="42"/>
      <c r="G251" s="42"/>
      <c r="H251" s="42"/>
      <c r="I251" s="42"/>
    </row>
    <row r="252" spans="1:9" s="7" customFormat="1" x14ac:dyDescent="0.2">
      <c r="A252" s="294" t="str">
        <f>IF(M252="","",IF(ISERROR(MATCH(M252,Modello_CE!D:D,0)),"codice MODELLO CE non valido",""))</f>
        <v/>
      </c>
      <c r="B252" s="295"/>
      <c r="C252" s="41"/>
      <c r="D252" s="42"/>
      <c r="F252" s="42"/>
      <c r="G252" s="42"/>
      <c r="H252" s="42"/>
      <c r="I252" s="42"/>
    </row>
    <row r="253" spans="1:9" s="7" customFormat="1" x14ac:dyDescent="0.2">
      <c r="A253" s="294" t="str">
        <f>IF(M253="","",IF(ISERROR(MATCH(M253,Modello_CE!D:D,0)),"codice MODELLO CE non valido",""))</f>
        <v/>
      </c>
      <c r="B253" s="295"/>
      <c r="C253" s="41"/>
      <c r="D253" s="42"/>
      <c r="F253" s="42"/>
      <c r="G253" s="42"/>
      <c r="H253" s="42"/>
      <c r="I253" s="42"/>
    </row>
    <row r="254" spans="1:9" s="7" customFormat="1" x14ac:dyDescent="0.2">
      <c r="A254" s="294" t="str">
        <f>IF(M254="","",IF(ISERROR(MATCH(M254,Modello_CE!D:D,0)),"codice MODELLO CE non valido",""))</f>
        <v/>
      </c>
      <c r="B254" s="295"/>
      <c r="C254" s="41"/>
      <c r="D254" s="42"/>
      <c r="F254" s="42"/>
      <c r="G254" s="42"/>
      <c r="H254" s="42"/>
      <c r="I254" s="42"/>
    </row>
    <row r="255" spans="1:9" s="7" customFormat="1" x14ac:dyDescent="0.2">
      <c r="A255" s="294" t="str">
        <f>IF(M255="","",IF(ISERROR(MATCH(M255,Modello_CE!D:D,0)),"codice MODELLO CE non valido",""))</f>
        <v/>
      </c>
      <c r="B255" s="295"/>
      <c r="C255" s="41"/>
      <c r="D255" s="42"/>
      <c r="F255" s="42"/>
      <c r="G255" s="42"/>
      <c r="H255" s="42"/>
      <c r="I255" s="42"/>
    </row>
    <row r="256" spans="1:9" s="7" customFormat="1" x14ac:dyDescent="0.2">
      <c r="A256" s="294" t="str">
        <f>IF(M256="","",IF(ISERROR(MATCH(M256,Modello_CE!D:D,0)),"codice MODELLO CE non valido",""))</f>
        <v/>
      </c>
      <c r="B256" s="295"/>
      <c r="C256" s="41"/>
      <c r="D256" s="42"/>
      <c r="F256" s="42"/>
      <c r="G256" s="42"/>
      <c r="H256" s="42"/>
      <c r="I256" s="42"/>
    </row>
    <row r="257" spans="1:9" s="7" customFormat="1" x14ac:dyDescent="0.2">
      <c r="A257" s="294" t="str">
        <f>IF(M257="","",IF(ISERROR(MATCH(M257,Modello_CE!D:D,0)),"codice MODELLO CE non valido",""))</f>
        <v/>
      </c>
      <c r="B257" s="295"/>
      <c r="C257" s="41"/>
      <c r="D257" s="42"/>
      <c r="F257" s="42"/>
      <c r="G257" s="42"/>
      <c r="H257" s="42"/>
      <c r="I257" s="42"/>
    </row>
    <row r="258" spans="1:9" s="7" customFormat="1" x14ac:dyDescent="0.2">
      <c r="A258" s="294" t="str">
        <f>IF(M258="","",IF(ISERROR(MATCH(M258,Modello_CE!D:D,0)),"codice MODELLO CE non valido",""))</f>
        <v/>
      </c>
      <c r="B258" s="295"/>
      <c r="C258" s="41"/>
      <c r="D258" s="42"/>
      <c r="F258" s="42"/>
      <c r="G258" s="42"/>
      <c r="H258" s="42"/>
      <c r="I258" s="42"/>
    </row>
    <row r="259" spans="1:9" s="7" customFormat="1" x14ac:dyDescent="0.2">
      <c r="A259" s="294" t="str">
        <f>IF(M259="","",IF(ISERROR(MATCH(M259,Modello_CE!D:D,0)),"codice MODELLO CE non valido",""))</f>
        <v/>
      </c>
      <c r="B259" s="295"/>
      <c r="C259" s="41"/>
      <c r="D259" s="42"/>
      <c r="F259" s="42"/>
      <c r="G259" s="42"/>
      <c r="H259" s="42"/>
      <c r="I259" s="42"/>
    </row>
    <row r="260" spans="1:9" s="7" customFormat="1" x14ac:dyDescent="0.2">
      <c r="A260" s="294" t="str">
        <f>IF(M260="","",IF(ISERROR(MATCH(M260,Modello_CE!D:D,0)),"codice MODELLO CE non valido",""))</f>
        <v/>
      </c>
      <c r="B260" s="295"/>
      <c r="C260" s="41"/>
      <c r="D260" s="42"/>
      <c r="F260" s="42"/>
      <c r="G260" s="42"/>
      <c r="H260" s="42"/>
      <c r="I260" s="42"/>
    </row>
    <row r="261" spans="1:9" s="7" customFormat="1" x14ac:dyDescent="0.2">
      <c r="A261" s="294" t="str">
        <f>IF(M261="","",IF(ISERROR(MATCH(M261,Modello_CE!D:D,0)),"codice MODELLO CE non valido",""))</f>
        <v/>
      </c>
      <c r="B261" s="295"/>
      <c r="C261" s="41"/>
      <c r="D261" s="42"/>
      <c r="F261" s="42"/>
      <c r="G261" s="42"/>
      <c r="H261" s="42"/>
      <c r="I261" s="42"/>
    </row>
    <row r="262" spans="1:9" s="7" customFormat="1" x14ac:dyDescent="0.2">
      <c r="A262" s="294" t="str">
        <f>IF(M262="","",IF(ISERROR(MATCH(M262,Modello_CE!D:D,0)),"codice MODELLO CE non valido",""))</f>
        <v/>
      </c>
      <c r="B262" s="295"/>
      <c r="C262" s="41"/>
      <c r="D262" s="42"/>
      <c r="F262" s="42"/>
      <c r="G262" s="42"/>
      <c r="H262" s="42"/>
      <c r="I262" s="42"/>
    </row>
    <row r="263" spans="1:9" s="7" customFormat="1" x14ac:dyDescent="0.2">
      <c r="A263" s="294" t="str">
        <f>IF(M263="","",IF(ISERROR(MATCH(M263,Modello_CE!D:D,0)),"codice MODELLO CE non valido",""))</f>
        <v/>
      </c>
      <c r="B263" s="295"/>
      <c r="C263" s="41"/>
      <c r="D263" s="42"/>
      <c r="F263" s="42"/>
      <c r="G263" s="42"/>
      <c r="H263" s="42"/>
      <c r="I263" s="42"/>
    </row>
    <row r="264" spans="1:9" s="7" customFormat="1" x14ac:dyDescent="0.2">
      <c r="A264" s="294" t="str">
        <f>IF(M264="","",IF(ISERROR(MATCH(M264,Modello_CE!D:D,0)),"codice MODELLO CE non valido",""))</f>
        <v/>
      </c>
      <c r="B264" s="295"/>
      <c r="D264" s="43"/>
      <c r="F264" s="43"/>
      <c r="G264" s="43"/>
      <c r="H264" s="43"/>
      <c r="I264" s="43"/>
    </row>
    <row r="265" spans="1:9" s="7" customFormat="1" x14ac:dyDescent="0.2">
      <c r="A265" s="294" t="str">
        <f>IF(M265="","",IF(ISERROR(MATCH(M265,Modello_CE!D:D,0)),"codice MODELLO CE non valido",""))</f>
        <v/>
      </c>
      <c r="B265" s="295"/>
      <c r="C265" s="41"/>
      <c r="D265" s="42"/>
      <c r="F265" s="42"/>
      <c r="G265" s="42"/>
      <c r="H265" s="42"/>
      <c r="I265" s="42"/>
    </row>
    <row r="266" spans="1:9" s="7" customFormat="1" x14ac:dyDescent="0.2">
      <c r="A266" s="294" t="str">
        <f>IF(M266="","",IF(ISERROR(MATCH(M266,Modello_CE!D:D,0)),"codice MODELLO CE non valido",""))</f>
        <v/>
      </c>
      <c r="B266" s="295"/>
      <c r="C266" s="41"/>
      <c r="D266" s="42"/>
      <c r="F266" s="42"/>
      <c r="G266" s="42"/>
      <c r="H266" s="42"/>
      <c r="I266" s="42"/>
    </row>
    <row r="267" spans="1:9" s="7" customFormat="1" x14ac:dyDescent="0.2">
      <c r="A267" s="294" t="str">
        <f>IF(M267="","",IF(ISERROR(MATCH(M267,Modello_CE!D:D,0)),"codice MODELLO CE non valido",""))</f>
        <v/>
      </c>
      <c r="B267" s="295"/>
      <c r="C267" s="41"/>
      <c r="D267" s="42"/>
      <c r="F267" s="42"/>
      <c r="G267" s="42"/>
      <c r="H267" s="42"/>
      <c r="I267" s="42"/>
    </row>
    <row r="268" spans="1:9" s="7" customFormat="1" x14ac:dyDescent="0.2">
      <c r="A268" s="294" t="str">
        <f>IF(M268="","",IF(ISERROR(MATCH(M268,Modello_CE!D:D,0)),"codice MODELLO CE non valido",""))</f>
        <v/>
      </c>
      <c r="B268" s="295"/>
      <c r="C268" s="41"/>
      <c r="D268" s="42"/>
      <c r="F268" s="42"/>
      <c r="G268" s="42"/>
      <c r="H268" s="42"/>
      <c r="I268" s="42"/>
    </row>
    <row r="269" spans="1:9" s="7" customFormat="1" x14ac:dyDescent="0.2">
      <c r="A269" s="294" t="str">
        <f>IF(M269="","",IF(ISERROR(MATCH(M269,Modello_CE!D:D,0)),"codice MODELLO CE non valido",""))</f>
        <v/>
      </c>
      <c r="B269" s="295"/>
      <c r="C269" s="41"/>
      <c r="D269" s="43"/>
      <c r="F269" s="43"/>
      <c r="G269" s="43"/>
      <c r="H269" s="43"/>
      <c r="I269" s="43"/>
    </row>
    <row r="270" spans="1:9" s="7" customFormat="1" x14ac:dyDescent="0.2">
      <c r="A270" s="294" t="str">
        <f>IF(M270="","",IF(ISERROR(MATCH(M270,Modello_CE!D:D,0)),"codice MODELLO CE non valido",""))</f>
        <v/>
      </c>
      <c r="B270" s="295"/>
      <c r="C270" s="41"/>
      <c r="D270" s="43"/>
      <c r="F270" s="43"/>
      <c r="G270" s="43"/>
      <c r="H270" s="43"/>
      <c r="I270" s="43"/>
    </row>
    <row r="271" spans="1:9" s="7" customFormat="1" x14ac:dyDescent="0.2">
      <c r="A271" s="294" t="str">
        <f>IF(M271="","",IF(ISERROR(MATCH(M271,Modello_CE!D:D,0)),"codice MODELLO CE non valido",""))</f>
        <v/>
      </c>
      <c r="B271" s="295"/>
    </row>
    <row r="272" spans="1:9" s="7" customFormat="1" x14ac:dyDescent="0.2">
      <c r="A272" s="294" t="str">
        <f>IF(M272="","",IF(ISERROR(MATCH(M272,Modello_CE!D:D,0)),"codice MODELLO CE non valido",""))</f>
        <v/>
      </c>
      <c r="B272" s="295"/>
    </row>
    <row r="273" spans="1:2" s="7" customFormat="1" x14ac:dyDescent="0.2">
      <c r="A273" s="294" t="str">
        <f>IF(M273="","",IF(ISERROR(MATCH(M273,Modello_CE!D:D,0)),"codice MODELLO CE non valido",""))</f>
        <v/>
      </c>
      <c r="B273" s="295"/>
    </row>
    <row r="274" spans="1:2" s="7" customFormat="1" x14ac:dyDescent="0.2">
      <c r="A274" s="294" t="str">
        <f>IF(M274="","",IF(ISERROR(MATCH(M274,Modello_CE!D:D,0)),"codice MODELLO CE non valido",""))</f>
        <v/>
      </c>
      <c r="B274" s="295"/>
    </row>
    <row r="275" spans="1:2" s="7" customFormat="1" x14ac:dyDescent="0.2">
      <c r="A275" s="294" t="str">
        <f>IF(M275="","",IF(ISERROR(MATCH(M275,Modello_CE!D:D,0)),"codice MODELLO CE non valido",""))</f>
        <v/>
      </c>
      <c r="B275" s="295"/>
    </row>
    <row r="276" spans="1:2" s="7" customFormat="1" x14ac:dyDescent="0.2">
      <c r="A276" s="294" t="str">
        <f>IF(M276="","",IF(ISERROR(MATCH(M276,Modello_CE!D:D,0)),"codice MODELLO CE non valido",""))</f>
        <v/>
      </c>
      <c r="B276" s="295"/>
    </row>
    <row r="277" spans="1:2" s="7" customFormat="1" x14ac:dyDescent="0.2">
      <c r="A277" s="294" t="str">
        <f>IF(M277="","",IF(ISERROR(MATCH(M277,Modello_CE!D:D,0)),"codice MODELLO CE non valido",""))</f>
        <v/>
      </c>
      <c r="B277" s="295"/>
    </row>
    <row r="278" spans="1:2" s="7" customFormat="1" x14ac:dyDescent="0.2">
      <c r="A278" s="294" t="str">
        <f>IF(M278="","",IF(ISERROR(MATCH(M278,Modello_CE!D:D,0)),"codice MODELLO CE non valido",""))</f>
        <v/>
      </c>
      <c r="B278" s="295"/>
    </row>
    <row r="279" spans="1:2" s="7" customFormat="1" x14ac:dyDescent="0.2">
      <c r="A279" s="294" t="str">
        <f>IF(M279="","",IF(ISERROR(MATCH(M279,Modello_CE!D:D,0)),"codice MODELLO CE non valido",""))</f>
        <v/>
      </c>
      <c r="B279" s="295"/>
    </row>
    <row r="280" spans="1:2" s="7" customFormat="1" x14ac:dyDescent="0.2">
      <c r="A280" s="294" t="str">
        <f>IF(M280="","",IF(ISERROR(MATCH(M280,Modello_CE!D:D,0)),"codice MODELLO CE non valido",""))</f>
        <v/>
      </c>
      <c r="B280" s="295"/>
    </row>
    <row r="281" spans="1:2" s="7" customFormat="1" x14ac:dyDescent="0.2">
      <c r="A281" s="294" t="str">
        <f>IF(M281="","",IF(ISERROR(MATCH(M281,Modello_CE!D:D,0)),"codice MODELLO CE non valido",""))</f>
        <v/>
      </c>
      <c r="B281" s="295"/>
    </row>
    <row r="282" spans="1:2" s="7" customFormat="1" x14ac:dyDescent="0.2">
      <c r="A282" s="294" t="str">
        <f>IF(M282="","",IF(ISERROR(MATCH(M282,Modello_CE!D:D,0)),"codice MODELLO CE non valido",""))</f>
        <v/>
      </c>
      <c r="B282" s="295"/>
    </row>
    <row r="283" spans="1:2" s="7" customFormat="1" x14ac:dyDescent="0.2">
      <c r="A283" s="294" t="str">
        <f>IF(M283="","",IF(ISERROR(MATCH(M283,Modello_CE!D:D,0)),"codice MODELLO CE non valido",""))</f>
        <v/>
      </c>
      <c r="B283" s="295"/>
    </row>
    <row r="284" spans="1:2" s="7" customFormat="1" x14ac:dyDescent="0.2">
      <c r="A284" s="294" t="str">
        <f>IF(M284="","",IF(ISERROR(MATCH(M284,Modello_CE!D:D,0)),"codice MODELLO CE non valido",""))</f>
        <v/>
      </c>
      <c r="B284" s="295"/>
    </row>
    <row r="285" spans="1:2" s="7" customFormat="1" x14ac:dyDescent="0.2">
      <c r="A285" s="294" t="str">
        <f>IF(M285="","",IF(ISERROR(MATCH(M285,Modello_CE!D:D,0)),"codice MODELLO CE non valido",""))</f>
        <v/>
      </c>
      <c r="B285" s="295"/>
    </row>
    <row r="286" spans="1:2" s="7" customFormat="1" x14ac:dyDescent="0.2">
      <c r="A286" s="294" t="str">
        <f>IF(M286="","",IF(ISERROR(MATCH(M286,Modello_CE!D:D,0)),"codice MODELLO CE non valido",""))</f>
        <v/>
      </c>
      <c r="B286" s="295"/>
    </row>
    <row r="287" spans="1:2" s="7" customFormat="1" x14ac:dyDescent="0.2">
      <c r="A287" s="294" t="str">
        <f>IF(M287="","",IF(ISERROR(MATCH(M287,Modello_CE!D:D,0)),"codice MODELLO CE non valido",""))</f>
        <v/>
      </c>
      <c r="B287" s="295"/>
    </row>
    <row r="288" spans="1:2" s="7" customFormat="1" x14ac:dyDescent="0.2">
      <c r="A288" s="294" t="str">
        <f>IF(M288="","",IF(ISERROR(MATCH(M288,Modello_CE!D:D,0)),"codice MODELLO CE non valido",""))</f>
        <v/>
      </c>
      <c r="B288" s="295"/>
    </row>
    <row r="289" spans="1:2" s="7" customFormat="1" x14ac:dyDescent="0.2">
      <c r="A289" s="294" t="str">
        <f>IF(M289="","",IF(ISERROR(MATCH(M289,Modello_CE!D:D,0)),"codice MODELLO CE non valido",""))</f>
        <v/>
      </c>
      <c r="B289" s="295"/>
    </row>
    <row r="290" spans="1:2" s="7" customFormat="1" x14ac:dyDescent="0.2">
      <c r="A290" s="294" t="str">
        <f>IF(M290="","",IF(ISERROR(MATCH(M290,Modello_CE!D:D,0)),"codice MODELLO CE non valido",""))</f>
        <v/>
      </c>
      <c r="B290" s="295"/>
    </row>
    <row r="291" spans="1:2" s="7" customFormat="1" x14ac:dyDescent="0.2">
      <c r="A291" s="294" t="str">
        <f>IF(M291="","",IF(ISERROR(MATCH(M291,Modello_CE!D:D,0)),"codice MODELLO CE non valido",""))</f>
        <v/>
      </c>
      <c r="B291" s="295"/>
    </row>
    <row r="292" spans="1:2" s="7" customFormat="1" x14ac:dyDescent="0.2">
      <c r="A292" s="294" t="str">
        <f>IF(M292="","",IF(ISERROR(MATCH(M292,Modello_CE!D:D,0)),"codice MODELLO CE non valido",""))</f>
        <v/>
      </c>
      <c r="B292" s="295"/>
    </row>
    <row r="293" spans="1:2" s="7" customFormat="1" x14ac:dyDescent="0.2">
      <c r="A293" s="294" t="str">
        <f>IF(M293="","",IF(ISERROR(MATCH(M293,Modello_CE!D:D,0)),"codice MODELLO CE non valido",""))</f>
        <v/>
      </c>
      <c r="B293" s="295"/>
    </row>
    <row r="294" spans="1:2" s="7" customFormat="1" x14ac:dyDescent="0.2">
      <c r="A294" s="294" t="str">
        <f>IF(M294="","",IF(ISERROR(MATCH(M294,Modello_CE!D:D,0)),"codice MODELLO CE non valido",""))</f>
        <v/>
      </c>
      <c r="B294" s="295"/>
    </row>
    <row r="295" spans="1:2" s="7" customFormat="1" x14ac:dyDescent="0.2">
      <c r="A295" s="294" t="str">
        <f>IF(M295="","",IF(ISERROR(MATCH(M295,Modello_CE!D:D,0)),"codice MODELLO CE non valido",""))</f>
        <v/>
      </c>
      <c r="B295" s="295"/>
    </row>
    <row r="296" spans="1:2" s="7" customFormat="1" x14ac:dyDescent="0.2">
      <c r="A296" s="294" t="str">
        <f>IF(M296="","",IF(ISERROR(MATCH(M296,Modello_CE!D:D,0)),"codice MODELLO CE non valido",""))</f>
        <v/>
      </c>
      <c r="B296" s="295"/>
    </row>
    <row r="297" spans="1:2" s="7" customFormat="1" x14ac:dyDescent="0.2">
      <c r="A297" s="294" t="str">
        <f>IF(M297="","",IF(ISERROR(MATCH(M297,Modello_CE!D:D,0)),"codice MODELLO CE non valido",""))</f>
        <v/>
      </c>
      <c r="B297" s="295"/>
    </row>
    <row r="298" spans="1:2" s="7" customFormat="1" x14ac:dyDescent="0.2">
      <c r="A298" s="294" t="str">
        <f>IF(M298="","",IF(ISERROR(MATCH(M298,Modello_CE!D:D,0)),"codice MODELLO CE non valido",""))</f>
        <v/>
      </c>
      <c r="B298" s="295"/>
    </row>
    <row r="299" spans="1:2" s="7" customFormat="1" x14ac:dyDescent="0.2">
      <c r="A299" s="294" t="str">
        <f>IF(M299="","",IF(ISERROR(MATCH(M299,Modello_CE!D:D,0)),"codice MODELLO CE non valido",""))</f>
        <v/>
      </c>
      <c r="B299" s="295"/>
    </row>
    <row r="300" spans="1:2" s="7" customFormat="1" x14ac:dyDescent="0.2">
      <c r="A300" s="294" t="str">
        <f>IF(M300="","",IF(ISERROR(MATCH(M300,Modello_CE!D:D,0)),"codice MODELLO CE non valido",""))</f>
        <v/>
      </c>
      <c r="B300" s="295"/>
    </row>
    <row r="301" spans="1:2" s="7" customFormat="1" x14ac:dyDescent="0.2">
      <c r="A301" s="294" t="str">
        <f>IF(M301="","",IF(ISERROR(MATCH(M301,Modello_CE!D:D,0)),"codice MODELLO CE non valido",""))</f>
        <v/>
      </c>
      <c r="B301" s="295"/>
    </row>
    <row r="302" spans="1:2" s="7" customFormat="1" x14ac:dyDescent="0.2">
      <c r="A302" s="294" t="str">
        <f>IF(M302="","",IF(ISERROR(MATCH(M302,Modello_CE!D:D,0)),"codice MODELLO CE non valido",""))</f>
        <v/>
      </c>
      <c r="B302" s="295"/>
    </row>
    <row r="303" spans="1:2" s="7" customFormat="1" x14ac:dyDescent="0.2">
      <c r="A303" s="294" t="str">
        <f>IF(M303="","",IF(ISERROR(MATCH(M303,Modello_CE!D:D,0)),"codice MODELLO CE non valido",""))</f>
        <v/>
      </c>
      <c r="B303" s="295"/>
    </row>
    <row r="304" spans="1:2" s="7" customFormat="1" x14ac:dyDescent="0.2">
      <c r="A304" s="294" t="str">
        <f>IF(M304="","",IF(ISERROR(MATCH(M304,Modello_CE!D:D,0)),"codice MODELLO CE non valido",""))</f>
        <v/>
      </c>
      <c r="B304" s="295"/>
    </row>
    <row r="305" spans="1:2" s="7" customFormat="1" x14ac:dyDescent="0.2">
      <c r="A305" s="294" t="str">
        <f>IF(M305="","",IF(ISERROR(MATCH(M305,Modello_CE!D:D,0)),"codice MODELLO CE non valido",""))</f>
        <v/>
      </c>
      <c r="B305" s="295"/>
    </row>
    <row r="306" spans="1:2" s="7" customFormat="1" x14ac:dyDescent="0.2">
      <c r="A306" s="294" t="str">
        <f>IF(M306="","",IF(ISERROR(MATCH(M306,Modello_CE!D:D,0)),"codice MODELLO CE non valido",""))</f>
        <v/>
      </c>
      <c r="B306" s="295"/>
    </row>
    <row r="307" spans="1:2" s="7" customFormat="1" x14ac:dyDescent="0.2">
      <c r="A307" s="294" t="str">
        <f>IF(M307="","",IF(ISERROR(MATCH(M307,Modello_CE!D:D,0)),"codice MODELLO CE non valido",""))</f>
        <v/>
      </c>
      <c r="B307" s="295"/>
    </row>
    <row r="308" spans="1:2" s="7" customFormat="1" x14ac:dyDescent="0.2">
      <c r="A308" s="294" t="str">
        <f>IF(M308="","",IF(ISERROR(MATCH(M308,Modello_CE!D:D,0)),"codice MODELLO CE non valido",""))</f>
        <v/>
      </c>
      <c r="B308" s="295"/>
    </row>
    <row r="309" spans="1:2" s="7" customFormat="1" x14ac:dyDescent="0.2">
      <c r="A309" s="294" t="str">
        <f>IF(M309="","",IF(ISERROR(MATCH(M309,Modello_CE!D:D,0)),"codice MODELLO CE non valido",""))</f>
        <v/>
      </c>
      <c r="B309" s="295"/>
    </row>
    <row r="310" spans="1:2" s="7" customFormat="1" x14ac:dyDescent="0.2">
      <c r="A310" s="294" t="str">
        <f>IF(M310="","",IF(ISERROR(MATCH(M310,Modello_CE!D:D,0)),"codice MODELLO CE non valido",""))</f>
        <v/>
      </c>
      <c r="B310" s="295"/>
    </row>
    <row r="311" spans="1:2" s="7" customFormat="1" x14ac:dyDescent="0.2">
      <c r="A311" s="294" t="str">
        <f>IF(M311="","",IF(ISERROR(MATCH(M311,Modello_CE!D:D,0)),"codice MODELLO CE non valido",""))</f>
        <v/>
      </c>
      <c r="B311" s="295"/>
    </row>
    <row r="312" spans="1:2" s="7" customFormat="1" x14ac:dyDescent="0.2">
      <c r="A312" s="294" t="str">
        <f>IF(M312="","",IF(ISERROR(MATCH(M312,Modello_CE!D:D,0)),"codice MODELLO CE non valido",""))</f>
        <v/>
      </c>
      <c r="B312" s="295"/>
    </row>
    <row r="313" spans="1:2" s="7" customFormat="1" x14ac:dyDescent="0.2">
      <c r="A313" s="294" t="str">
        <f>IF(M313="","",IF(ISERROR(MATCH(M313,Modello_CE!D:D,0)),"codice MODELLO CE non valido",""))</f>
        <v/>
      </c>
      <c r="B313" s="295"/>
    </row>
    <row r="314" spans="1:2" s="7" customFormat="1" x14ac:dyDescent="0.2">
      <c r="A314" s="294" t="str">
        <f>IF(M314="","",IF(ISERROR(MATCH(M314,Modello_CE!D:D,0)),"codice MODELLO CE non valido",""))</f>
        <v/>
      </c>
      <c r="B314" s="295"/>
    </row>
    <row r="315" spans="1:2" s="7" customFormat="1" x14ac:dyDescent="0.2">
      <c r="A315" s="294" t="str">
        <f>IF(M315="","",IF(ISERROR(MATCH(M315,Modello_CE!D:D,0)),"codice MODELLO CE non valido",""))</f>
        <v/>
      </c>
      <c r="B315" s="295"/>
    </row>
    <row r="316" spans="1:2" s="7" customFormat="1" x14ac:dyDescent="0.2">
      <c r="A316" s="294" t="str">
        <f>IF(M316="","",IF(ISERROR(MATCH(M316,Modello_CE!D:D,0)),"codice MODELLO CE non valido",""))</f>
        <v/>
      </c>
      <c r="B316" s="295"/>
    </row>
    <row r="317" spans="1:2" s="7" customFormat="1" x14ac:dyDescent="0.2">
      <c r="A317" s="294" t="str">
        <f>IF(M317="","",IF(ISERROR(MATCH(M317,Modello_CE!D:D,0)),"codice MODELLO CE non valido",""))</f>
        <v/>
      </c>
      <c r="B317" s="295"/>
    </row>
    <row r="318" spans="1:2" s="7" customFormat="1" x14ac:dyDescent="0.2">
      <c r="A318" s="294" t="str">
        <f>IF(M318="","",IF(ISERROR(MATCH(M318,Modello_CE!D:D,0)),"codice MODELLO CE non valido",""))</f>
        <v/>
      </c>
      <c r="B318" s="295"/>
    </row>
    <row r="319" spans="1:2" s="7" customFormat="1" x14ac:dyDescent="0.2">
      <c r="A319" s="294" t="str">
        <f>IF(M319="","",IF(ISERROR(MATCH(M319,Modello_CE!D:D,0)),"codice MODELLO CE non valido",""))</f>
        <v/>
      </c>
      <c r="B319" s="295"/>
    </row>
    <row r="320" spans="1:2" s="7" customFormat="1" x14ac:dyDescent="0.2">
      <c r="A320" s="294" t="str">
        <f>IF(M320="","",IF(ISERROR(MATCH(M320,Modello_CE!D:D,0)),"codice MODELLO CE non valido",""))</f>
        <v/>
      </c>
      <c r="B320" s="295"/>
    </row>
    <row r="321" spans="1:2" s="7" customFormat="1" x14ac:dyDescent="0.2">
      <c r="A321" s="294" t="str">
        <f>IF(M321="","",IF(ISERROR(MATCH(M321,Modello_CE!D:D,0)),"codice MODELLO CE non valido",""))</f>
        <v/>
      </c>
      <c r="B321" s="295"/>
    </row>
    <row r="322" spans="1:2" s="7" customFormat="1" x14ac:dyDescent="0.2">
      <c r="A322" s="294" t="str">
        <f>IF(M322="","",IF(ISERROR(MATCH(M322,Modello_CE!D:D,0)),"codice MODELLO CE non valido",""))</f>
        <v/>
      </c>
      <c r="B322" s="295"/>
    </row>
    <row r="323" spans="1:2" s="7" customFormat="1" x14ac:dyDescent="0.2">
      <c r="A323" s="294" t="str">
        <f>IF(M323="","",IF(ISERROR(MATCH(M323,Modello_CE!D:D,0)),"codice MODELLO CE non valido",""))</f>
        <v/>
      </c>
      <c r="B323" s="295"/>
    </row>
    <row r="324" spans="1:2" s="7" customFormat="1" x14ac:dyDescent="0.2">
      <c r="A324" s="294" t="str">
        <f>IF(M324="","",IF(ISERROR(MATCH(M324,Modello_CE!D:D,0)),"codice MODELLO CE non valido",""))</f>
        <v/>
      </c>
      <c r="B324" s="295"/>
    </row>
    <row r="325" spans="1:2" s="7" customFormat="1" x14ac:dyDescent="0.2">
      <c r="A325" s="294" t="str">
        <f>IF(M325="","",IF(ISERROR(MATCH(M325,Modello_CE!D:D,0)),"codice MODELLO CE non valido",""))</f>
        <v/>
      </c>
      <c r="B325" s="295"/>
    </row>
    <row r="326" spans="1:2" s="7" customFormat="1" x14ac:dyDescent="0.2">
      <c r="A326" s="294" t="str">
        <f>IF(M326="","",IF(ISERROR(MATCH(M326,Modello_CE!D:D,0)),"codice MODELLO CE non valido",""))</f>
        <v/>
      </c>
      <c r="B326" s="295"/>
    </row>
    <row r="327" spans="1:2" s="7" customFormat="1" x14ac:dyDescent="0.2">
      <c r="A327" s="294" t="str">
        <f>IF(M327="","",IF(ISERROR(MATCH(M327,Modello_CE!D:D,0)),"codice MODELLO CE non valido",""))</f>
        <v/>
      </c>
      <c r="B327" s="295"/>
    </row>
    <row r="328" spans="1:2" s="7" customFormat="1" x14ac:dyDescent="0.2">
      <c r="A328" s="294" t="str">
        <f>IF(M328="","",IF(ISERROR(MATCH(M328,Modello_CE!D:D,0)),"codice MODELLO CE non valido",""))</f>
        <v/>
      </c>
      <c r="B328" s="295"/>
    </row>
    <row r="329" spans="1:2" s="7" customFormat="1" x14ac:dyDescent="0.2">
      <c r="A329" s="294" t="str">
        <f>IF(M329="","",IF(ISERROR(MATCH(M329,Modello_CE!D:D,0)),"codice MODELLO CE non valido",""))</f>
        <v/>
      </c>
      <c r="B329" s="295"/>
    </row>
    <row r="330" spans="1:2" s="7" customFormat="1" x14ac:dyDescent="0.2">
      <c r="A330" s="294" t="str">
        <f>IF(M330="","",IF(ISERROR(MATCH(M330,Modello_CE!D:D,0)),"codice MODELLO CE non valido",""))</f>
        <v/>
      </c>
      <c r="B330" s="295"/>
    </row>
    <row r="331" spans="1:2" s="7" customFormat="1" x14ac:dyDescent="0.2">
      <c r="A331" s="294" t="str">
        <f>IF(M331="","",IF(ISERROR(MATCH(M331,Modello_CE!D:D,0)),"codice MODELLO CE non valido",""))</f>
        <v/>
      </c>
      <c r="B331" s="295"/>
    </row>
    <row r="332" spans="1:2" s="7" customFormat="1" x14ac:dyDescent="0.2">
      <c r="A332" s="294" t="str">
        <f>IF(M332="","",IF(ISERROR(MATCH(M332,Modello_CE!D:D,0)),"codice MODELLO CE non valido",""))</f>
        <v/>
      </c>
      <c r="B332" s="295"/>
    </row>
    <row r="333" spans="1:2" s="7" customFormat="1" x14ac:dyDescent="0.2">
      <c r="A333" s="294" t="str">
        <f>IF(M333="","",IF(ISERROR(MATCH(M333,Modello_CE!D:D,0)),"codice MODELLO CE non valido",""))</f>
        <v/>
      </c>
      <c r="B333" s="295"/>
    </row>
    <row r="334" spans="1:2" s="7" customFormat="1" x14ac:dyDescent="0.2">
      <c r="A334" s="294" t="str">
        <f>IF(M334="","",IF(ISERROR(MATCH(M334,Modello_CE!D:D,0)),"codice MODELLO CE non valido",""))</f>
        <v/>
      </c>
      <c r="B334" s="295"/>
    </row>
    <row r="335" spans="1:2" s="7" customFormat="1" x14ac:dyDescent="0.2">
      <c r="A335" s="294" t="str">
        <f>IF(M335="","",IF(ISERROR(MATCH(M335,Modello_CE!D:D,0)),"codice MODELLO CE non valido",""))</f>
        <v/>
      </c>
      <c r="B335" s="295"/>
    </row>
    <row r="336" spans="1:2" s="7" customFormat="1" x14ac:dyDescent="0.2">
      <c r="A336" s="294" t="str">
        <f>IF(M336="","",IF(ISERROR(MATCH(M336,Modello_CE!D:D,0)),"codice MODELLO CE non valido",""))</f>
        <v/>
      </c>
      <c r="B336" s="295"/>
    </row>
    <row r="337" spans="1:2" s="7" customFormat="1" x14ac:dyDescent="0.2">
      <c r="A337" s="294" t="str">
        <f>IF(M337="","",IF(ISERROR(MATCH(M337,Modello_CE!D:D,0)),"codice MODELLO CE non valido",""))</f>
        <v/>
      </c>
      <c r="B337" s="295"/>
    </row>
    <row r="338" spans="1:2" s="7" customFormat="1" x14ac:dyDescent="0.2">
      <c r="A338" s="294" t="str">
        <f>IF(M338="","",IF(ISERROR(MATCH(M338,Modello_CE!D:D,0)),"codice MODELLO CE non valido",""))</f>
        <v/>
      </c>
      <c r="B338" s="295"/>
    </row>
    <row r="339" spans="1:2" s="7" customFormat="1" x14ac:dyDescent="0.2">
      <c r="A339" s="294" t="str">
        <f>IF(M339="","",IF(ISERROR(MATCH(M339,Modello_CE!D:D,0)),"codice MODELLO CE non valido",""))</f>
        <v/>
      </c>
      <c r="B339" s="295"/>
    </row>
    <row r="340" spans="1:2" s="7" customFormat="1" x14ac:dyDescent="0.2">
      <c r="A340" s="294" t="str">
        <f>IF(M340="","",IF(ISERROR(MATCH(M340,Modello_CE!D:D,0)),"codice MODELLO CE non valido",""))</f>
        <v/>
      </c>
      <c r="B340" s="295"/>
    </row>
    <row r="341" spans="1:2" s="7" customFormat="1" x14ac:dyDescent="0.2">
      <c r="A341" s="294" t="str">
        <f>IF(M341="","",IF(ISERROR(MATCH(M341,Modello_CE!D:D,0)),"codice MODELLO CE non valido",""))</f>
        <v/>
      </c>
      <c r="B341" s="295"/>
    </row>
    <row r="342" spans="1:2" s="7" customFormat="1" x14ac:dyDescent="0.2">
      <c r="A342" s="294" t="str">
        <f>IF(M342="","",IF(ISERROR(MATCH(M342,Modello_CE!D:D,0)),"codice MODELLO CE non valido",""))</f>
        <v/>
      </c>
      <c r="B342" s="295"/>
    </row>
    <row r="343" spans="1:2" s="7" customFormat="1" x14ac:dyDescent="0.2">
      <c r="A343" s="294" t="str">
        <f>IF(M343="","",IF(ISERROR(MATCH(M343,Modello_CE!D:D,0)),"codice MODELLO CE non valido",""))</f>
        <v/>
      </c>
      <c r="B343" s="295"/>
    </row>
    <row r="344" spans="1:2" s="7" customFormat="1" x14ac:dyDescent="0.2">
      <c r="A344" s="294" t="str">
        <f>IF(M344="","",IF(ISERROR(MATCH(M344,Modello_CE!D:D,0)),"codice MODELLO CE non valido",""))</f>
        <v/>
      </c>
      <c r="B344" s="295"/>
    </row>
    <row r="345" spans="1:2" s="7" customFormat="1" x14ac:dyDescent="0.2">
      <c r="A345" s="294" t="str">
        <f>IF(M345="","",IF(ISERROR(MATCH(M345,Modello_CE!D:D,0)),"codice MODELLO CE non valido",""))</f>
        <v/>
      </c>
      <c r="B345" s="295"/>
    </row>
    <row r="346" spans="1:2" s="7" customFormat="1" x14ac:dyDescent="0.2">
      <c r="A346" s="294" t="str">
        <f>IF(M346="","",IF(ISERROR(MATCH(M346,Modello_CE!D:D,0)),"codice MODELLO CE non valido",""))</f>
        <v/>
      </c>
      <c r="B346" s="295"/>
    </row>
    <row r="347" spans="1:2" s="7" customFormat="1" x14ac:dyDescent="0.2">
      <c r="A347" s="294" t="str">
        <f>IF(M347="","",IF(ISERROR(MATCH(M347,Modello_CE!D:D,0)),"codice MODELLO CE non valido",""))</f>
        <v/>
      </c>
      <c r="B347" s="295"/>
    </row>
    <row r="348" spans="1:2" s="7" customFormat="1" x14ac:dyDescent="0.2">
      <c r="A348" s="294" t="str">
        <f>IF(M348="","",IF(ISERROR(MATCH(M348,Modello_CE!D:D,0)),"codice MODELLO CE non valido",""))</f>
        <v/>
      </c>
      <c r="B348" s="295"/>
    </row>
    <row r="349" spans="1:2" s="7" customFormat="1" x14ac:dyDescent="0.2">
      <c r="A349" s="294" t="str">
        <f>IF(M349="","",IF(ISERROR(MATCH(M349,Modello_CE!D:D,0)),"codice MODELLO CE non valido",""))</f>
        <v/>
      </c>
      <c r="B349" s="295"/>
    </row>
    <row r="350" spans="1:2" s="7" customFormat="1" x14ac:dyDescent="0.2">
      <c r="A350" s="294" t="str">
        <f>IF(M350="","",IF(ISERROR(MATCH(M350,Modello_CE!D:D,0)),"codice MODELLO CE non valido",""))</f>
        <v/>
      </c>
      <c r="B350" s="295"/>
    </row>
    <row r="351" spans="1:2" s="7" customFormat="1" x14ac:dyDescent="0.2">
      <c r="A351" s="294" t="str">
        <f>IF(M351="","",IF(ISERROR(MATCH(M351,Modello_CE!D:D,0)),"codice MODELLO CE non valido",""))</f>
        <v/>
      </c>
      <c r="B351" s="295"/>
    </row>
    <row r="352" spans="1:2" s="7" customFormat="1" x14ac:dyDescent="0.2">
      <c r="A352" s="294" t="str">
        <f>IF(M352="","",IF(ISERROR(MATCH(M352,Modello_CE!D:D,0)),"codice MODELLO CE non valido",""))</f>
        <v/>
      </c>
      <c r="B352" s="295"/>
    </row>
    <row r="353" spans="1:2" s="7" customFormat="1" x14ac:dyDescent="0.2">
      <c r="A353" s="294" t="str">
        <f>IF(M353="","",IF(ISERROR(MATCH(M353,Modello_CE!D:D,0)),"codice MODELLO CE non valido",""))</f>
        <v/>
      </c>
      <c r="B353" s="295"/>
    </row>
    <row r="354" spans="1:2" s="7" customFormat="1" x14ac:dyDescent="0.2">
      <c r="A354" s="294" t="str">
        <f>IF(M354="","",IF(ISERROR(MATCH(M354,Modello_CE!D:D,0)),"codice MODELLO CE non valido",""))</f>
        <v/>
      </c>
      <c r="B354" s="295"/>
    </row>
    <row r="355" spans="1:2" s="7" customFormat="1" x14ac:dyDescent="0.2">
      <c r="A355" s="294" t="str">
        <f>IF(M355="","",IF(ISERROR(MATCH(M355,Modello_CE!D:D,0)),"codice MODELLO CE non valido",""))</f>
        <v/>
      </c>
      <c r="B355" s="295"/>
    </row>
    <row r="356" spans="1:2" s="7" customFormat="1" x14ac:dyDescent="0.2">
      <c r="A356" s="294" t="str">
        <f>IF(M356="","",IF(ISERROR(MATCH(M356,Modello_CE!D:D,0)),"codice MODELLO CE non valido",""))</f>
        <v/>
      </c>
      <c r="B356" s="295"/>
    </row>
    <row r="357" spans="1:2" s="7" customFormat="1" x14ac:dyDescent="0.2">
      <c r="A357" s="294" t="str">
        <f>IF(M357="","",IF(ISERROR(MATCH(M357,Modello_CE!D:D,0)),"codice MODELLO CE non valido",""))</f>
        <v/>
      </c>
      <c r="B357" s="295"/>
    </row>
    <row r="358" spans="1:2" s="7" customFormat="1" x14ac:dyDescent="0.2">
      <c r="A358" s="294" t="str">
        <f>IF(M358="","",IF(ISERROR(MATCH(M358,Modello_CE!D:D,0)),"codice MODELLO CE non valido",""))</f>
        <v/>
      </c>
      <c r="B358" s="295"/>
    </row>
    <row r="359" spans="1:2" s="7" customFormat="1" x14ac:dyDescent="0.2">
      <c r="A359" s="294" t="str">
        <f>IF(M359="","",IF(ISERROR(MATCH(M359,Modello_CE!D:D,0)),"codice MODELLO CE non valido",""))</f>
        <v/>
      </c>
      <c r="B359" s="295"/>
    </row>
    <row r="360" spans="1:2" s="7" customFormat="1" x14ac:dyDescent="0.2">
      <c r="A360" s="294" t="str">
        <f>IF(M360="","",IF(ISERROR(MATCH(M360,Modello_CE!D:D,0)),"codice MODELLO CE non valido",""))</f>
        <v/>
      </c>
      <c r="B360" s="295"/>
    </row>
    <row r="361" spans="1:2" s="7" customFormat="1" x14ac:dyDescent="0.2">
      <c r="A361" s="294" t="str">
        <f>IF(M361="","",IF(ISERROR(MATCH(M361,Modello_CE!D:D,0)),"codice MODELLO CE non valido",""))</f>
        <v/>
      </c>
      <c r="B361" s="295"/>
    </row>
    <row r="362" spans="1:2" s="7" customFormat="1" x14ac:dyDescent="0.2">
      <c r="A362" s="294" t="str">
        <f>IF(M362="","",IF(ISERROR(MATCH(M362,Modello_CE!D:D,0)),"codice MODELLO CE non valido",""))</f>
        <v/>
      </c>
      <c r="B362" s="295"/>
    </row>
    <row r="363" spans="1:2" s="7" customFormat="1" x14ac:dyDescent="0.2">
      <c r="A363" s="294" t="str">
        <f>IF(M363="","",IF(ISERROR(MATCH(M363,Modello_CE!D:D,0)),"codice MODELLO CE non valido",""))</f>
        <v/>
      </c>
      <c r="B363" s="295"/>
    </row>
    <row r="364" spans="1:2" s="7" customFormat="1" x14ac:dyDescent="0.2">
      <c r="A364" s="294" t="str">
        <f>IF(M364="","",IF(ISERROR(MATCH(M364,Modello_CE!D:D,0)),"codice MODELLO CE non valido",""))</f>
        <v/>
      </c>
      <c r="B364" s="295"/>
    </row>
    <row r="365" spans="1:2" s="7" customFormat="1" x14ac:dyDescent="0.2">
      <c r="A365" s="294" t="str">
        <f>IF(M365="","",IF(ISERROR(MATCH(M365,Modello_CE!D:D,0)),"codice MODELLO CE non valido",""))</f>
        <v/>
      </c>
      <c r="B365" s="295"/>
    </row>
    <row r="366" spans="1:2" s="7" customFormat="1" x14ac:dyDescent="0.2">
      <c r="A366" s="294" t="str">
        <f>IF(M366="","",IF(ISERROR(MATCH(M366,Modello_CE!D:D,0)),"codice MODELLO CE non valido",""))</f>
        <v/>
      </c>
      <c r="B366" s="295"/>
    </row>
    <row r="367" spans="1:2" s="7" customFormat="1" x14ac:dyDescent="0.2">
      <c r="A367" s="294" t="str">
        <f>IF(M367="","",IF(ISERROR(MATCH(M367,Modello_CE!D:D,0)),"codice MODELLO CE non valido",""))</f>
        <v/>
      </c>
      <c r="B367" s="295"/>
    </row>
    <row r="368" spans="1:2" s="7" customFormat="1" x14ac:dyDescent="0.2">
      <c r="A368" s="294" t="str">
        <f>IF(M368="","",IF(ISERROR(MATCH(M368,Modello_CE!D:D,0)),"codice MODELLO CE non valido",""))</f>
        <v/>
      </c>
      <c r="B368" s="295"/>
    </row>
    <row r="369" spans="1:2" s="7" customFormat="1" x14ac:dyDescent="0.2">
      <c r="A369" s="294" t="str">
        <f>IF(M369="","",IF(ISERROR(MATCH(M369,Modello_CE!D:D,0)),"codice MODELLO CE non valido",""))</f>
        <v/>
      </c>
      <c r="B369" s="295"/>
    </row>
    <row r="370" spans="1:2" s="7" customFormat="1" x14ac:dyDescent="0.2">
      <c r="A370" s="294" t="str">
        <f>IF(M370="","",IF(ISERROR(MATCH(M370,Modello_CE!D:D,0)),"codice MODELLO CE non valido",""))</f>
        <v/>
      </c>
      <c r="B370" s="295"/>
    </row>
    <row r="371" spans="1:2" s="7" customFormat="1" x14ac:dyDescent="0.2">
      <c r="A371" s="294" t="str">
        <f>IF(M371="","",IF(ISERROR(MATCH(M371,Modello_CE!D:D,0)),"codice MODELLO CE non valido",""))</f>
        <v/>
      </c>
      <c r="B371" s="295"/>
    </row>
    <row r="372" spans="1:2" s="7" customFormat="1" x14ac:dyDescent="0.2">
      <c r="A372" s="294" t="str">
        <f>IF(M372="","",IF(ISERROR(MATCH(M372,Modello_CE!D:D,0)),"codice MODELLO CE non valido",""))</f>
        <v/>
      </c>
      <c r="B372" s="295"/>
    </row>
    <row r="373" spans="1:2" s="7" customFormat="1" x14ac:dyDescent="0.2">
      <c r="A373" s="294" t="str">
        <f>IF(M373="","",IF(ISERROR(MATCH(M373,Modello_CE!D:D,0)),"codice MODELLO CE non valido",""))</f>
        <v/>
      </c>
      <c r="B373" s="295"/>
    </row>
    <row r="374" spans="1:2" s="7" customFormat="1" x14ac:dyDescent="0.2">
      <c r="A374" s="294" t="str">
        <f>IF(M374="","",IF(ISERROR(MATCH(M374,Modello_CE!D:D,0)),"codice MODELLO CE non valido",""))</f>
        <v/>
      </c>
      <c r="B374" s="295"/>
    </row>
    <row r="375" spans="1:2" s="7" customFormat="1" x14ac:dyDescent="0.2">
      <c r="A375" s="294" t="str">
        <f>IF(M375="","",IF(ISERROR(MATCH(M375,Modello_CE!D:D,0)),"codice MODELLO CE non valido",""))</f>
        <v/>
      </c>
      <c r="B375" s="295"/>
    </row>
    <row r="376" spans="1:2" s="7" customFormat="1" x14ac:dyDescent="0.2">
      <c r="A376" s="294" t="str">
        <f>IF(M376="","",IF(ISERROR(MATCH(M376,Modello_CE!D:D,0)),"codice MODELLO CE non valido",""))</f>
        <v/>
      </c>
      <c r="B376" s="295"/>
    </row>
    <row r="377" spans="1:2" s="7" customFormat="1" x14ac:dyDescent="0.2">
      <c r="A377" s="294" t="str">
        <f>IF(M377="","",IF(ISERROR(MATCH(M377,Modello_CE!D:D,0)),"codice MODELLO CE non valido",""))</f>
        <v/>
      </c>
      <c r="B377" s="295"/>
    </row>
    <row r="378" spans="1:2" s="7" customFormat="1" x14ac:dyDescent="0.2">
      <c r="A378" s="294" t="str">
        <f>IF(M378="","",IF(ISERROR(MATCH(M378,Modello_CE!D:D,0)),"codice MODELLO CE non valido",""))</f>
        <v/>
      </c>
      <c r="B378" s="295"/>
    </row>
    <row r="379" spans="1:2" s="7" customFormat="1" x14ac:dyDescent="0.2">
      <c r="A379" s="294" t="str">
        <f>IF(M379="","",IF(ISERROR(MATCH(M379,Modello_CE!D:D,0)),"codice MODELLO CE non valido",""))</f>
        <v/>
      </c>
      <c r="B379" s="295"/>
    </row>
    <row r="380" spans="1:2" s="7" customFormat="1" x14ac:dyDescent="0.2">
      <c r="A380" s="294" t="str">
        <f>IF(M380="","",IF(ISERROR(MATCH(M380,Modello_CE!D:D,0)),"codice MODELLO CE non valido",""))</f>
        <v/>
      </c>
      <c r="B380" s="295"/>
    </row>
    <row r="381" spans="1:2" s="7" customFormat="1" x14ac:dyDescent="0.2">
      <c r="A381" s="294" t="str">
        <f>IF(M381="","",IF(ISERROR(MATCH(M381,Modello_CE!D:D,0)),"codice MODELLO CE non valido",""))</f>
        <v/>
      </c>
      <c r="B381" s="295"/>
    </row>
    <row r="382" spans="1:2" s="7" customFormat="1" x14ac:dyDescent="0.2">
      <c r="A382" s="294" t="str">
        <f>IF(M382="","",IF(ISERROR(MATCH(M382,Modello_CE!D:D,0)),"codice MODELLO CE non valido",""))</f>
        <v/>
      </c>
      <c r="B382" s="295"/>
    </row>
    <row r="383" spans="1:2" s="7" customFormat="1" x14ac:dyDescent="0.2">
      <c r="A383" s="294" t="str">
        <f>IF(M383="","",IF(ISERROR(MATCH(M383,Modello_CE!D:D,0)),"codice MODELLO CE non valido",""))</f>
        <v/>
      </c>
      <c r="B383" s="295"/>
    </row>
    <row r="384" spans="1:2" s="7" customFormat="1" x14ac:dyDescent="0.2">
      <c r="A384" s="294" t="str">
        <f>IF(M384="","",IF(ISERROR(MATCH(M384,Modello_CE!D:D,0)),"codice MODELLO CE non valido",""))</f>
        <v/>
      </c>
      <c r="B384" s="295"/>
    </row>
    <row r="385" spans="1:2" s="7" customFormat="1" x14ac:dyDescent="0.2">
      <c r="A385" s="294" t="str">
        <f>IF(M385="","",IF(ISERROR(MATCH(M385,Modello_CE!D:D,0)),"codice MODELLO CE non valido",""))</f>
        <v/>
      </c>
      <c r="B385" s="295"/>
    </row>
    <row r="386" spans="1:2" s="7" customFormat="1" x14ac:dyDescent="0.2">
      <c r="A386" s="294" t="str">
        <f>IF(M386="","",IF(ISERROR(MATCH(M386,Modello_CE!D:D,0)),"codice MODELLO CE non valido",""))</f>
        <v/>
      </c>
      <c r="B386" s="295"/>
    </row>
    <row r="387" spans="1:2" s="7" customFormat="1" x14ac:dyDescent="0.2">
      <c r="A387" s="294" t="str">
        <f>IF(M387="","",IF(ISERROR(MATCH(M387,Modello_CE!D:D,0)),"codice MODELLO CE non valido",""))</f>
        <v/>
      </c>
      <c r="B387" s="295"/>
    </row>
    <row r="388" spans="1:2" s="7" customFormat="1" x14ac:dyDescent="0.2">
      <c r="A388" s="294" t="str">
        <f>IF(M388="","",IF(ISERROR(MATCH(M388,Modello_CE!D:D,0)),"codice MODELLO CE non valido",""))</f>
        <v/>
      </c>
      <c r="B388" s="295"/>
    </row>
    <row r="389" spans="1:2" s="7" customFormat="1" x14ac:dyDescent="0.2">
      <c r="A389" s="294" t="str">
        <f>IF(M389="","",IF(ISERROR(MATCH(M389,Modello_CE!D:D,0)),"codice MODELLO CE non valido",""))</f>
        <v/>
      </c>
      <c r="B389" s="295"/>
    </row>
    <row r="390" spans="1:2" s="7" customFormat="1" x14ac:dyDescent="0.2">
      <c r="A390" s="294" t="str">
        <f>IF(M390="","",IF(ISERROR(MATCH(M390,Modello_CE!D:D,0)),"codice MODELLO CE non valido",""))</f>
        <v/>
      </c>
      <c r="B390" s="295"/>
    </row>
    <row r="391" spans="1:2" s="7" customFormat="1" x14ac:dyDescent="0.2">
      <c r="A391" s="294" t="str">
        <f>IF(M391="","",IF(ISERROR(MATCH(M391,Modello_CE!D:D,0)),"codice MODELLO CE non valido",""))</f>
        <v/>
      </c>
      <c r="B391" s="295"/>
    </row>
    <row r="392" spans="1:2" s="7" customFormat="1" x14ac:dyDescent="0.2">
      <c r="A392" s="294" t="str">
        <f>IF(M392="","",IF(ISERROR(MATCH(M392,Modello_CE!D:D,0)),"codice MODELLO CE non valido",""))</f>
        <v/>
      </c>
      <c r="B392" s="295"/>
    </row>
    <row r="393" spans="1:2" s="7" customFormat="1" x14ac:dyDescent="0.2">
      <c r="A393" s="294" t="str">
        <f>IF(M393="","",IF(ISERROR(MATCH(M393,Modello_CE!D:D,0)),"codice MODELLO CE non valido",""))</f>
        <v/>
      </c>
      <c r="B393" s="295"/>
    </row>
    <row r="394" spans="1:2" s="7" customFormat="1" x14ac:dyDescent="0.2">
      <c r="A394" s="294" t="str">
        <f>IF(M394="","",IF(ISERROR(MATCH(M394,Modello_CE!D:D,0)),"codice MODELLO CE non valido",""))</f>
        <v/>
      </c>
      <c r="B394" s="295"/>
    </row>
    <row r="395" spans="1:2" s="7" customFormat="1" x14ac:dyDescent="0.2">
      <c r="A395" s="294" t="str">
        <f>IF(M395="","",IF(ISERROR(MATCH(M395,Modello_CE!D:D,0)),"codice MODELLO CE non valido",""))</f>
        <v/>
      </c>
      <c r="B395" s="295"/>
    </row>
    <row r="396" spans="1:2" s="7" customFormat="1" x14ac:dyDescent="0.2">
      <c r="A396" s="294" t="str">
        <f>IF(M396="","",IF(ISERROR(MATCH(M396,Modello_CE!D:D,0)),"codice MODELLO CE non valido",""))</f>
        <v/>
      </c>
      <c r="B396" s="295"/>
    </row>
    <row r="397" spans="1:2" s="7" customFormat="1" x14ac:dyDescent="0.2">
      <c r="A397" s="294" t="str">
        <f>IF(M397="","",IF(ISERROR(MATCH(M397,Modello_CE!D:D,0)),"codice MODELLO CE non valido",""))</f>
        <v/>
      </c>
      <c r="B397" s="295"/>
    </row>
    <row r="398" spans="1:2" s="7" customFormat="1" x14ac:dyDescent="0.2">
      <c r="A398" s="294" t="str">
        <f>IF(M398="","",IF(ISERROR(MATCH(M398,Modello_CE!D:D,0)),"codice MODELLO CE non valido",""))</f>
        <v/>
      </c>
      <c r="B398" s="295"/>
    </row>
    <row r="399" spans="1:2" s="7" customFormat="1" x14ac:dyDescent="0.2">
      <c r="A399" s="294" t="str">
        <f>IF(M399="","",IF(ISERROR(MATCH(M399,Modello_CE!D:D,0)),"codice MODELLO CE non valido",""))</f>
        <v/>
      </c>
      <c r="B399" s="295"/>
    </row>
    <row r="400" spans="1:2" s="7" customFormat="1" x14ac:dyDescent="0.2">
      <c r="A400" s="294" t="str">
        <f>IF(M400="","",IF(ISERROR(MATCH(M400,Modello_CE!D:D,0)),"codice MODELLO CE non valido",""))</f>
        <v/>
      </c>
      <c r="B400" s="295"/>
    </row>
    <row r="401" spans="1:2" s="7" customFormat="1" x14ac:dyDescent="0.2">
      <c r="A401" s="294" t="str">
        <f>IF(M401="","",IF(ISERROR(MATCH(M401,Modello_CE!D:D,0)),"codice MODELLO CE non valido",""))</f>
        <v/>
      </c>
      <c r="B401" s="295"/>
    </row>
    <row r="402" spans="1:2" s="7" customFormat="1" x14ac:dyDescent="0.2">
      <c r="A402" s="294" t="str">
        <f>IF(M402="","",IF(ISERROR(MATCH(M402,Modello_CE!D:D,0)),"codice MODELLO CE non valido",""))</f>
        <v/>
      </c>
      <c r="B402" s="295"/>
    </row>
    <row r="403" spans="1:2" s="7" customFormat="1" x14ac:dyDescent="0.2">
      <c r="A403" s="294" t="str">
        <f>IF(M403="","",IF(ISERROR(MATCH(M403,Modello_CE!D:D,0)),"codice MODELLO CE non valido",""))</f>
        <v/>
      </c>
      <c r="B403" s="295"/>
    </row>
    <row r="404" spans="1:2" s="7" customFormat="1" x14ac:dyDescent="0.2">
      <c r="A404" s="294" t="str">
        <f>IF(M404="","",IF(ISERROR(MATCH(M404,Modello_CE!D:D,0)),"codice MODELLO CE non valido",""))</f>
        <v/>
      </c>
      <c r="B404" s="295"/>
    </row>
    <row r="405" spans="1:2" s="7" customFormat="1" x14ac:dyDescent="0.2">
      <c r="A405" s="294" t="str">
        <f>IF(M405="","",IF(ISERROR(MATCH(M405,Modello_CE!D:D,0)),"codice MODELLO CE non valido",""))</f>
        <v/>
      </c>
      <c r="B405" s="295"/>
    </row>
    <row r="406" spans="1:2" s="7" customFormat="1" x14ac:dyDescent="0.2">
      <c r="A406" s="294" t="str">
        <f>IF(M406="","",IF(ISERROR(MATCH(M406,Modello_CE!D:D,0)),"codice MODELLO CE non valido",""))</f>
        <v/>
      </c>
      <c r="B406" s="295"/>
    </row>
    <row r="407" spans="1:2" s="7" customFormat="1" x14ac:dyDescent="0.2">
      <c r="A407" s="294" t="str">
        <f>IF(M407="","",IF(ISERROR(MATCH(M407,Modello_CE!D:D,0)),"codice MODELLO CE non valido",""))</f>
        <v/>
      </c>
      <c r="B407" s="295"/>
    </row>
    <row r="408" spans="1:2" s="7" customFormat="1" x14ac:dyDescent="0.2">
      <c r="A408" s="294" t="str">
        <f>IF(M408="","",IF(ISERROR(MATCH(M408,Modello_CE!D:D,0)),"codice MODELLO CE non valido",""))</f>
        <v/>
      </c>
      <c r="B408" s="295"/>
    </row>
    <row r="409" spans="1:2" s="7" customFormat="1" x14ac:dyDescent="0.2">
      <c r="A409" s="294" t="str">
        <f>IF(M409="","",IF(ISERROR(MATCH(M409,Modello_CE!D:D,0)),"codice MODELLO CE non valido",""))</f>
        <v/>
      </c>
      <c r="B409" s="295"/>
    </row>
    <row r="410" spans="1:2" s="7" customFormat="1" x14ac:dyDescent="0.2"/>
    <row r="411" spans="1:2" s="7" customFormat="1" x14ac:dyDescent="0.2"/>
    <row r="412" spans="1:2" s="7" customFormat="1" x14ac:dyDescent="0.2"/>
    <row r="413" spans="1:2" s="7" customFormat="1" x14ac:dyDescent="0.2"/>
    <row r="414" spans="1:2" s="7" customFormat="1" x14ac:dyDescent="0.2"/>
    <row r="415" spans="1:2" s="7" customFormat="1" x14ac:dyDescent="0.2"/>
    <row r="416" spans="1:2" s="7" customFormat="1" x14ac:dyDescent="0.2"/>
    <row r="417" s="7" customFormat="1" x14ac:dyDescent="0.2"/>
    <row r="418" s="7" customFormat="1" x14ac:dyDescent="0.2"/>
  </sheetData>
  <mergeCells count="197">
    <mergeCell ref="A408:B408"/>
    <mergeCell ref="A409:B409"/>
    <mergeCell ref="A401:B401"/>
    <mergeCell ref="A402:B402"/>
    <mergeCell ref="A403:B403"/>
    <mergeCell ref="A404:B404"/>
    <mergeCell ref="A405:B405"/>
    <mergeCell ref="A406:B406"/>
    <mergeCell ref="A396:B396"/>
    <mergeCell ref="A397:B397"/>
    <mergeCell ref="A398:B398"/>
    <mergeCell ref="A399:B399"/>
    <mergeCell ref="A400:B400"/>
    <mergeCell ref="A407:B407"/>
    <mergeCell ref="A390:B390"/>
    <mergeCell ref="A391:B391"/>
    <mergeCell ref="A392:B392"/>
    <mergeCell ref="A393:B393"/>
    <mergeCell ref="A394:B394"/>
    <mergeCell ref="A395:B395"/>
    <mergeCell ref="A384:B384"/>
    <mergeCell ref="A385:B385"/>
    <mergeCell ref="A386:B386"/>
    <mergeCell ref="A387:B387"/>
    <mergeCell ref="A388:B388"/>
    <mergeCell ref="A389:B389"/>
    <mergeCell ref="A378:B378"/>
    <mergeCell ref="A379:B379"/>
    <mergeCell ref="A380:B380"/>
    <mergeCell ref="A381:B381"/>
    <mergeCell ref="A382:B382"/>
    <mergeCell ref="A383:B383"/>
    <mergeCell ref="A372:B372"/>
    <mergeCell ref="A373:B373"/>
    <mergeCell ref="A374:B374"/>
    <mergeCell ref="A375:B375"/>
    <mergeCell ref="A376:B376"/>
    <mergeCell ref="A377:B377"/>
    <mergeCell ref="A366:B366"/>
    <mergeCell ref="A367:B367"/>
    <mergeCell ref="A368:B368"/>
    <mergeCell ref="A369:B369"/>
    <mergeCell ref="A370:B370"/>
    <mergeCell ref="A371:B371"/>
    <mergeCell ref="A360:B360"/>
    <mergeCell ref="A361:B361"/>
    <mergeCell ref="A362:B362"/>
    <mergeCell ref="A363:B363"/>
    <mergeCell ref="A364:B364"/>
    <mergeCell ref="A365:B365"/>
    <mergeCell ref="A354:B354"/>
    <mergeCell ref="A355:B355"/>
    <mergeCell ref="A356:B356"/>
    <mergeCell ref="A357:B357"/>
    <mergeCell ref="A358:B358"/>
    <mergeCell ref="A359:B359"/>
    <mergeCell ref="A348:B348"/>
    <mergeCell ref="A349:B349"/>
    <mergeCell ref="A350:B350"/>
    <mergeCell ref="A351:B351"/>
    <mergeCell ref="A352:B352"/>
    <mergeCell ref="A353:B353"/>
    <mergeCell ref="A342:B342"/>
    <mergeCell ref="A343:B343"/>
    <mergeCell ref="A344:B344"/>
    <mergeCell ref="A345:B345"/>
    <mergeCell ref="A346:B346"/>
    <mergeCell ref="A347:B347"/>
    <mergeCell ref="A336:B336"/>
    <mergeCell ref="A337:B337"/>
    <mergeCell ref="A338:B338"/>
    <mergeCell ref="A339:B339"/>
    <mergeCell ref="A340:B340"/>
    <mergeCell ref="A341:B341"/>
    <mergeCell ref="A330:B330"/>
    <mergeCell ref="A331:B331"/>
    <mergeCell ref="A332:B332"/>
    <mergeCell ref="A333:B333"/>
    <mergeCell ref="A334:B334"/>
    <mergeCell ref="A335:B335"/>
    <mergeCell ref="A324:B324"/>
    <mergeCell ref="A325:B325"/>
    <mergeCell ref="A326:B326"/>
    <mergeCell ref="A327:B327"/>
    <mergeCell ref="A328:B328"/>
    <mergeCell ref="A329:B329"/>
    <mergeCell ref="A318:B318"/>
    <mergeCell ref="A319:B319"/>
    <mergeCell ref="A320:B320"/>
    <mergeCell ref="A321:B321"/>
    <mergeCell ref="A322:B322"/>
    <mergeCell ref="A323:B323"/>
    <mergeCell ref="A312:B312"/>
    <mergeCell ref="A313:B313"/>
    <mergeCell ref="A314:B314"/>
    <mergeCell ref="A315:B315"/>
    <mergeCell ref="A316:B316"/>
    <mergeCell ref="A317:B317"/>
    <mergeCell ref="A306:B306"/>
    <mergeCell ref="A307:B307"/>
    <mergeCell ref="A308:B308"/>
    <mergeCell ref="A309:B309"/>
    <mergeCell ref="A310:B310"/>
    <mergeCell ref="A311:B311"/>
    <mergeCell ref="A300:B300"/>
    <mergeCell ref="A301:B301"/>
    <mergeCell ref="A302:B302"/>
    <mergeCell ref="A303:B303"/>
    <mergeCell ref="A304:B304"/>
    <mergeCell ref="A305:B305"/>
    <mergeCell ref="A294:B294"/>
    <mergeCell ref="A295:B295"/>
    <mergeCell ref="A296:B296"/>
    <mergeCell ref="A297:B297"/>
    <mergeCell ref="A298:B298"/>
    <mergeCell ref="A299:B299"/>
    <mergeCell ref="A288:B288"/>
    <mergeCell ref="A289:B289"/>
    <mergeCell ref="A290:B290"/>
    <mergeCell ref="A291:B291"/>
    <mergeCell ref="A292:B292"/>
    <mergeCell ref="A293:B293"/>
    <mergeCell ref="A282:B282"/>
    <mergeCell ref="A283:B283"/>
    <mergeCell ref="A284:B284"/>
    <mergeCell ref="A285:B285"/>
    <mergeCell ref="A286:B286"/>
    <mergeCell ref="A287:B287"/>
    <mergeCell ref="A276:B276"/>
    <mergeCell ref="A277:B277"/>
    <mergeCell ref="A278:B278"/>
    <mergeCell ref="A279:B279"/>
    <mergeCell ref="A280:B280"/>
    <mergeCell ref="A281:B281"/>
    <mergeCell ref="A270:B270"/>
    <mergeCell ref="A271:B271"/>
    <mergeCell ref="A272:B272"/>
    <mergeCell ref="A273:B273"/>
    <mergeCell ref="A274:B274"/>
    <mergeCell ref="A275:B275"/>
    <mergeCell ref="A264:B264"/>
    <mergeCell ref="A265:B265"/>
    <mergeCell ref="A266:B266"/>
    <mergeCell ref="A267:B267"/>
    <mergeCell ref="A268:B268"/>
    <mergeCell ref="A269:B269"/>
    <mergeCell ref="A258:B258"/>
    <mergeCell ref="A259:B259"/>
    <mergeCell ref="A260:B260"/>
    <mergeCell ref="A261:B261"/>
    <mergeCell ref="A262:B262"/>
    <mergeCell ref="A263:B263"/>
    <mergeCell ref="A252:B252"/>
    <mergeCell ref="A253:B253"/>
    <mergeCell ref="A254:B254"/>
    <mergeCell ref="A255:B255"/>
    <mergeCell ref="A256:B256"/>
    <mergeCell ref="A257:B257"/>
    <mergeCell ref="A246:B246"/>
    <mergeCell ref="A247:B247"/>
    <mergeCell ref="A248:B248"/>
    <mergeCell ref="A249:B249"/>
    <mergeCell ref="A250:B250"/>
    <mergeCell ref="A251:B251"/>
    <mergeCell ref="A240:B240"/>
    <mergeCell ref="A241:B241"/>
    <mergeCell ref="A242:B242"/>
    <mergeCell ref="A243:B243"/>
    <mergeCell ref="A244:B244"/>
    <mergeCell ref="A245:B245"/>
    <mergeCell ref="A234:B234"/>
    <mergeCell ref="A235:B235"/>
    <mergeCell ref="A236:B236"/>
    <mergeCell ref="A237:B237"/>
    <mergeCell ref="A238:B238"/>
    <mergeCell ref="A239:B239"/>
    <mergeCell ref="A228:B228"/>
    <mergeCell ref="A229:B229"/>
    <mergeCell ref="A230:B230"/>
    <mergeCell ref="A231:B231"/>
    <mergeCell ref="A232:B232"/>
    <mergeCell ref="A233:B233"/>
    <mergeCell ref="A214:B214"/>
    <mergeCell ref="A215:B215"/>
    <mergeCell ref="C5:M5"/>
    <mergeCell ref="A222:B222"/>
    <mergeCell ref="A223:B223"/>
    <mergeCell ref="A224:B224"/>
    <mergeCell ref="A225:B225"/>
    <mergeCell ref="A226:B226"/>
    <mergeCell ref="A227:B227"/>
    <mergeCell ref="A216:B216"/>
    <mergeCell ref="A217:B217"/>
    <mergeCell ref="A218:B218"/>
    <mergeCell ref="A219:B219"/>
    <mergeCell ref="A220:B220"/>
    <mergeCell ref="A221:B221"/>
  </mergeCells>
  <phoneticPr fontId="7" type="noConversion"/>
  <dataValidations count="1">
    <dataValidation type="decimal" operator="greaterThan" allowBlank="1" showInputMessage="1" showErrorMessage="1" sqref="L7:L213">
      <formula1>-99999999999999900000</formula1>
    </dataValidation>
  </dataValidations>
  <pageMargins left="0.75" right="0.75" top="1" bottom="1" header="0.5" footer="0.5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24">
    <tabColor rgb="FF7030A0"/>
  </sheetPr>
  <dimension ref="A1:M419"/>
  <sheetViews>
    <sheetView showGridLines="0" workbookViewId="0">
      <pane xSplit="4" ySplit="6" topLeftCell="E7" activePane="bottomRight" state="frozen"/>
      <selection activeCell="L16" sqref="K16:L16"/>
      <selection pane="topRight" activeCell="L16" sqref="K16:L16"/>
      <selection pane="bottomLeft" activeCell="L16" sqref="K16:L16"/>
      <selection pane="bottomRight" activeCell="M6" sqref="M6"/>
    </sheetView>
  </sheetViews>
  <sheetFormatPr defaultColWidth="10.28515625" defaultRowHeight="12.75" x14ac:dyDescent="0.2"/>
  <cols>
    <col min="1" max="2" width="13.28515625" style="3" customWidth="1"/>
    <col min="3" max="3" width="17.5703125" style="3" customWidth="1"/>
    <col min="4" max="4" width="13.140625" style="3" customWidth="1"/>
    <col min="5" max="5" width="14.140625" style="3" customWidth="1"/>
    <col min="6" max="6" width="13.7109375" style="3" customWidth="1"/>
    <col min="7" max="7" width="13" style="3" customWidth="1"/>
    <col min="8" max="8" width="12.5703125" style="3" customWidth="1"/>
    <col min="9" max="9" width="15.5703125" style="3" customWidth="1"/>
    <col min="10" max="10" width="11" style="3" customWidth="1"/>
    <col min="11" max="11" width="9.42578125" style="3" customWidth="1"/>
    <col min="12" max="16384" width="10.28515625" style="3"/>
  </cols>
  <sheetData>
    <row r="1" spans="1:13" x14ac:dyDescent="0.2">
      <c r="A1" s="20" t="str">
        <f>Modello_CE!A12</f>
        <v>Tipo Modello</v>
      </c>
      <c r="B1" s="13" t="str">
        <f>Modello_CE!B12</f>
        <v>C</v>
      </c>
      <c r="C1" s="33" t="str">
        <f>Modello_CE!C12</f>
        <v>Consuntivo</v>
      </c>
      <c r="D1" s="16"/>
      <c r="E1" s="16"/>
      <c r="F1" s="17"/>
      <c r="H1" s="30"/>
    </row>
    <row r="2" spans="1:13" x14ac:dyDescent="0.2">
      <c r="A2" s="20" t="str">
        <f>Modello_CE!A13</f>
        <v>Anno</v>
      </c>
      <c r="B2" s="13">
        <f>Modello_CE!B13</f>
        <v>2015</v>
      </c>
      <c r="C2" s="10"/>
      <c r="D2" s="16"/>
      <c r="E2" s="16"/>
      <c r="F2" s="17"/>
      <c r="H2" s="30"/>
    </row>
    <row r="3" spans="1:13" x14ac:dyDescent="0.2">
      <c r="A3" s="20" t="str">
        <f>Modello_CE!A14</f>
        <v>Azienda</v>
      </c>
      <c r="B3" s="14">
        <f>Modello_CE!B14</f>
        <v>912</v>
      </c>
      <c r="C3" s="26" t="str">
        <f>Modello_CE!C14</f>
        <v>A.O. DI COSENZA</v>
      </c>
      <c r="D3" s="12"/>
      <c r="E3" s="11"/>
      <c r="F3" s="15"/>
      <c r="H3" s="30"/>
    </row>
    <row r="5" spans="1:13" x14ac:dyDescent="0.2">
      <c r="C5" s="296" t="s">
        <v>41</v>
      </c>
      <c r="D5" s="296"/>
      <c r="E5" s="296"/>
      <c r="F5" s="296"/>
      <c r="G5" s="296"/>
      <c r="H5" s="296"/>
      <c r="I5" s="296"/>
      <c r="J5" s="296"/>
      <c r="K5" s="296"/>
      <c r="L5" s="296"/>
      <c r="M5" s="296"/>
    </row>
    <row r="6" spans="1:13" ht="67.5" x14ac:dyDescent="0.2">
      <c r="C6" s="27" t="s">
        <v>35</v>
      </c>
      <c r="D6" s="27" t="s">
        <v>36</v>
      </c>
      <c r="E6" s="27" t="s">
        <v>37</v>
      </c>
      <c r="F6" s="27" t="s">
        <v>169</v>
      </c>
      <c r="G6" s="27" t="s">
        <v>42</v>
      </c>
      <c r="H6" s="27" t="s">
        <v>43</v>
      </c>
      <c r="I6" s="27" t="s">
        <v>38</v>
      </c>
      <c r="J6" s="27" t="s">
        <v>39</v>
      </c>
      <c r="K6" s="27" t="s">
        <v>40</v>
      </c>
      <c r="L6" s="27" t="s">
        <v>45</v>
      </c>
      <c r="M6" s="27" t="s">
        <v>44</v>
      </c>
    </row>
    <row r="7" spans="1:13" x14ac:dyDescent="0.2">
      <c r="A7" s="119" t="str">
        <f>IF(M7="","",IF(ISERROR(MATCH(M7,Modello_CE!D:D,0)),"codice MODELLO CE non valido",""))</f>
        <v/>
      </c>
      <c r="B7" s="120"/>
      <c r="C7" s="28"/>
      <c r="D7" s="28"/>
      <c r="E7" s="44"/>
      <c r="F7" s="28"/>
      <c r="G7" s="28"/>
      <c r="H7" s="28"/>
      <c r="I7" s="44"/>
      <c r="J7" s="44"/>
      <c r="K7" s="44"/>
      <c r="L7" s="44"/>
      <c r="M7" s="61"/>
    </row>
    <row r="8" spans="1:13" x14ac:dyDescent="0.2">
      <c r="A8" s="119" t="str">
        <f>IF(M8="","",IF(ISERROR(MATCH(M8,Modello_CE!D:D,0)),"codice MODELLO CE non valido",""))</f>
        <v/>
      </c>
      <c r="B8" s="120"/>
      <c r="C8" s="28"/>
      <c r="D8" s="28"/>
      <c r="E8" s="44"/>
      <c r="F8" s="28"/>
      <c r="G8" s="28"/>
      <c r="H8" s="28"/>
      <c r="I8" s="44"/>
      <c r="J8" s="44"/>
      <c r="K8" s="44"/>
      <c r="L8" s="44"/>
      <c r="M8" s="61"/>
    </row>
    <row r="9" spans="1:13" x14ac:dyDescent="0.2">
      <c r="A9" s="119" t="str">
        <f>IF(M9="","",IF(ISERROR(MATCH(M9,Modello_CE!D:D,0)),"codice MODELLO CE non valido",""))</f>
        <v/>
      </c>
      <c r="B9" s="120"/>
      <c r="C9" s="28"/>
      <c r="D9" s="28"/>
      <c r="E9" s="44"/>
      <c r="F9" s="28"/>
      <c r="G9" s="28"/>
      <c r="H9" s="28"/>
      <c r="I9" s="44"/>
      <c r="J9" s="44"/>
      <c r="K9" s="44"/>
      <c r="L9" s="44"/>
      <c r="M9" s="61"/>
    </row>
    <row r="10" spans="1:13" x14ac:dyDescent="0.2">
      <c r="A10" s="119" t="str">
        <f>IF(M10="","",IF(ISERROR(MATCH(M10,Modello_CE!D:D,0)),"codice MODELLO CE non valido",""))</f>
        <v/>
      </c>
      <c r="B10" s="120"/>
      <c r="C10" s="28"/>
      <c r="D10" s="28"/>
      <c r="E10" s="44"/>
      <c r="F10" s="28"/>
      <c r="G10" s="28"/>
      <c r="H10" s="28"/>
      <c r="I10" s="44"/>
      <c r="J10" s="44"/>
      <c r="K10" s="44"/>
      <c r="L10" s="44"/>
      <c r="M10" s="61"/>
    </row>
    <row r="11" spans="1:13" x14ac:dyDescent="0.2">
      <c r="A11" s="119" t="str">
        <f>IF(M11="","",IF(ISERROR(MATCH(M11,Modello_CE!D:D,0)),"codice MODELLO CE non valido",""))</f>
        <v/>
      </c>
      <c r="B11" s="120"/>
      <c r="C11" s="28"/>
      <c r="D11" s="28"/>
      <c r="E11" s="44"/>
      <c r="F11" s="28"/>
      <c r="G11" s="28"/>
      <c r="H11" s="28"/>
      <c r="I11" s="44"/>
      <c r="J11" s="44"/>
      <c r="K11" s="44"/>
      <c r="L11" s="44"/>
      <c r="M11" s="61"/>
    </row>
    <row r="12" spans="1:13" x14ac:dyDescent="0.2">
      <c r="A12" s="119" t="str">
        <f>IF(M12="","",IF(ISERROR(MATCH(M12,Modello_CE!D:D,0)),"codice MODELLO CE non valido",""))</f>
        <v/>
      </c>
      <c r="B12" s="120"/>
      <c r="C12" s="28"/>
      <c r="D12" s="28"/>
      <c r="E12" s="44"/>
      <c r="F12" s="28"/>
      <c r="G12" s="28"/>
      <c r="H12" s="28"/>
      <c r="I12" s="44"/>
      <c r="J12" s="44"/>
      <c r="K12" s="44"/>
      <c r="L12" s="44"/>
      <c r="M12" s="61"/>
    </row>
    <row r="13" spans="1:13" x14ac:dyDescent="0.2">
      <c r="A13" s="119" t="str">
        <f>IF(M13="","",IF(ISERROR(MATCH(M13,Modello_CE!D:D,0)),"codice MODELLO CE non valido",""))</f>
        <v/>
      </c>
      <c r="B13" s="120"/>
      <c r="C13" s="28"/>
      <c r="D13" s="28"/>
      <c r="E13" s="44"/>
      <c r="F13" s="28"/>
      <c r="G13" s="28"/>
      <c r="H13" s="28"/>
      <c r="I13" s="44"/>
      <c r="J13" s="44"/>
      <c r="K13" s="44"/>
      <c r="L13" s="44"/>
      <c r="M13" s="61"/>
    </row>
    <row r="14" spans="1:13" x14ac:dyDescent="0.2">
      <c r="A14" s="119" t="str">
        <f>IF(M14="","",IF(ISERROR(MATCH(M14,Modello_CE!D:D,0)),"codice MODELLO CE non valido",""))</f>
        <v/>
      </c>
      <c r="B14" s="120"/>
      <c r="C14" s="28"/>
      <c r="D14" s="28"/>
      <c r="E14" s="44"/>
      <c r="F14" s="28"/>
      <c r="G14" s="28"/>
      <c r="H14" s="28"/>
      <c r="I14" s="44"/>
      <c r="J14" s="44"/>
      <c r="K14" s="44"/>
      <c r="L14" s="44"/>
      <c r="M14" s="61"/>
    </row>
    <row r="15" spans="1:13" x14ac:dyDescent="0.2">
      <c r="A15" s="119" t="str">
        <f>IF(M15="","",IF(ISERROR(MATCH(M15,Modello_CE!D:D,0)),"codice MODELLO CE non valido",""))</f>
        <v/>
      </c>
      <c r="B15" s="120"/>
      <c r="C15" s="28"/>
      <c r="D15" s="28"/>
      <c r="E15" s="44"/>
      <c r="F15" s="28"/>
      <c r="G15" s="28"/>
      <c r="H15" s="28"/>
      <c r="I15" s="44"/>
      <c r="J15" s="44"/>
      <c r="K15" s="44"/>
      <c r="L15" s="44"/>
      <c r="M15" s="61"/>
    </row>
    <row r="16" spans="1:13" x14ac:dyDescent="0.2">
      <c r="A16" s="119" t="str">
        <f>IF(M16="","",IF(ISERROR(MATCH(M16,Modello_CE!D:D,0)),"codice MODELLO CE non valido",""))</f>
        <v/>
      </c>
      <c r="B16" s="120"/>
      <c r="C16" s="28"/>
      <c r="D16" s="28"/>
      <c r="E16" s="44"/>
      <c r="F16" s="28"/>
      <c r="G16" s="28"/>
      <c r="H16" s="28"/>
      <c r="I16" s="44"/>
      <c r="J16" s="44"/>
      <c r="K16" s="44"/>
      <c r="L16" s="44"/>
      <c r="M16" s="61"/>
    </row>
    <row r="17" spans="1:13" x14ac:dyDescent="0.2">
      <c r="A17" s="119" t="str">
        <f>IF(M17="","",IF(ISERROR(MATCH(M17,Modello_CE!D:D,0)),"codice MODELLO CE non valido",""))</f>
        <v/>
      </c>
      <c r="B17" s="120"/>
      <c r="C17" s="28"/>
      <c r="D17" s="28"/>
      <c r="E17" s="44"/>
      <c r="F17" s="28"/>
      <c r="G17" s="28"/>
      <c r="H17" s="28"/>
      <c r="I17" s="44"/>
      <c r="J17" s="44"/>
      <c r="K17" s="44"/>
      <c r="L17" s="44"/>
      <c r="M17" s="61"/>
    </row>
    <row r="18" spans="1:13" x14ac:dyDescent="0.2">
      <c r="A18" s="119" t="str">
        <f>IF(M18="","",IF(ISERROR(MATCH(M18,Modello_CE!D:D,0)),"codice MODELLO CE non valido",""))</f>
        <v/>
      </c>
      <c r="B18" s="120"/>
      <c r="C18" s="28"/>
      <c r="D18" s="28"/>
      <c r="E18" s="44"/>
      <c r="F18" s="28"/>
      <c r="G18" s="28"/>
      <c r="H18" s="28"/>
      <c r="I18" s="44"/>
      <c r="J18" s="44"/>
      <c r="K18" s="44"/>
      <c r="L18" s="44"/>
      <c r="M18" s="61"/>
    </row>
    <row r="19" spans="1:13" x14ac:dyDescent="0.2">
      <c r="A19" s="119" t="str">
        <f>IF(M19="","",IF(ISERROR(MATCH(M19,Modello_CE!D:D,0)),"codice MODELLO CE non valido",""))</f>
        <v/>
      </c>
      <c r="B19" s="120"/>
      <c r="C19" s="28"/>
      <c r="D19" s="28"/>
      <c r="E19" s="44"/>
      <c r="F19" s="28"/>
      <c r="G19" s="28"/>
      <c r="H19" s="28"/>
      <c r="I19" s="44"/>
      <c r="J19" s="44"/>
      <c r="K19" s="44"/>
      <c r="L19" s="44"/>
      <c r="M19" s="61"/>
    </row>
    <row r="20" spans="1:13" x14ac:dyDescent="0.2">
      <c r="A20" s="119" t="str">
        <f>IF(M20="","",IF(ISERROR(MATCH(M20,Modello_CE!D:D,0)),"codice MODELLO CE non valido",""))</f>
        <v/>
      </c>
      <c r="B20" s="120"/>
      <c r="C20" s="28"/>
      <c r="D20" s="28"/>
      <c r="E20" s="44"/>
      <c r="F20" s="28"/>
      <c r="G20" s="28"/>
      <c r="H20" s="28"/>
      <c r="I20" s="44"/>
      <c r="J20" s="44"/>
      <c r="K20" s="44"/>
      <c r="L20" s="44"/>
      <c r="M20" s="61"/>
    </row>
    <row r="21" spans="1:13" x14ac:dyDescent="0.2">
      <c r="A21" s="119" t="str">
        <f>IF(M21="","",IF(ISERROR(MATCH(M21,Modello_CE!D:D,0)),"codice MODELLO CE non valido",""))</f>
        <v/>
      </c>
      <c r="B21" s="120"/>
      <c r="C21" s="28"/>
      <c r="D21" s="28"/>
      <c r="E21" s="44"/>
      <c r="F21" s="28"/>
      <c r="G21" s="28"/>
      <c r="H21" s="28"/>
      <c r="I21" s="44"/>
      <c r="J21" s="44"/>
      <c r="K21" s="44"/>
      <c r="L21" s="44"/>
      <c r="M21" s="61"/>
    </row>
    <row r="22" spans="1:13" x14ac:dyDescent="0.2">
      <c r="A22" s="119" t="str">
        <f>IF(M22="","",IF(ISERROR(MATCH(M22,Modello_CE!D:D,0)),"codice MODELLO CE non valido",""))</f>
        <v/>
      </c>
      <c r="B22" s="120"/>
      <c r="C22" s="28"/>
      <c r="D22" s="28"/>
      <c r="E22" s="44"/>
      <c r="F22" s="28"/>
      <c r="G22" s="28"/>
      <c r="H22" s="28"/>
      <c r="I22" s="44"/>
      <c r="J22" s="44"/>
      <c r="K22" s="44"/>
      <c r="L22" s="44"/>
      <c r="M22" s="61"/>
    </row>
    <row r="23" spans="1:13" x14ac:dyDescent="0.2">
      <c r="A23" s="119" t="str">
        <f>IF(M23="","",IF(ISERROR(MATCH(M23,Modello_CE!D:D,0)),"codice MODELLO CE non valido",""))</f>
        <v/>
      </c>
      <c r="B23" s="120"/>
      <c r="C23" s="28"/>
      <c r="D23" s="28"/>
      <c r="E23" s="44"/>
      <c r="F23" s="28"/>
      <c r="G23" s="28"/>
      <c r="H23" s="28"/>
      <c r="I23" s="44"/>
      <c r="J23" s="44"/>
      <c r="K23" s="44"/>
      <c r="L23" s="44"/>
      <c r="M23" s="61"/>
    </row>
    <row r="24" spans="1:13" x14ac:dyDescent="0.2">
      <c r="A24" s="119" t="str">
        <f>IF(M24="","",IF(ISERROR(MATCH(M24,Modello_CE!D:D,0)),"codice MODELLO CE non valido",""))</f>
        <v/>
      </c>
      <c r="B24" s="120"/>
      <c r="C24" s="28"/>
      <c r="D24" s="28"/>
      <c r="E24" s="44"/>
      <c r="F24" s="28"/>
      <c r="G24" s="28"/>
      <c r="H24" s="28"/>
      <c r="I24" s="44"/>
      <c r="J24" s="44"/>
      <c r="K24" s="44"/>
      <c r="L24" s="44"/>
      <c r="M24" s="61"/>
    </row>
    <row r="25" spans="1:13" x14ac:dyDescent="0.2">
      <c r="A25" s="119" t="str">
        <f>IF(M25="","",IF(ISERROR(MATCH(M25,Modello_CE!D:D,0)),"codice MODELLO CE non valido",""))</f>
        <v/>
      </c>
      <c r="B25" s="120"/>
      <c r="C25" s="28"/>
      <c r="D25" s="28"/>
      <c r="E25" s="44"/>
      <c r="F25" s="28"/>
      <c r="G25" s="28"/>
      <c r="H25" s="28"/>
      <c r="I25" s="44"/>
      <c r="J25" s="44"/>
      <c r="K25" s="44"/>
      <c r="L25" s="44"/>
      <c r="M25" s="61"/>
    </row>
    <row r="26" spans="1:13" x14ac:dyDescent="0.2">
      <c r="A26" s="119" t="str">
        <f>IF(M26="","",IF(ISERROR(MATCH(M26,Modello_CE!D:D,0)),"codice MODELLO CE non valido",""))</f>
        <v/>
      </c>
      <c r="B26" s="120"/>
      <c r="C26" s="28"/>
      <c r="D26" s="28"/>
      <c r="E26" s="44"/>
      <c r="F26" s="28"/>
      <c r="G26" s="28"/>
      <c r="H26" s="28"/>
      <c r="I26" s="44"/>
      <c r="J26" s="44"/>
      <c r="K26" s="44"/>
      <c r="L26" s="44"/>
      <c r="M26" s="61"/>
    </row>
    <row r="27" spans="1:13" x14ac:dyDescent="0.2">
      <c r="A27" s="119" t="str">
        <f>IF(M27="","",IF(ISERROR(MATCH(M27,Modello_CE!D:D,0)),"codice MODELLO CE non valido",""))</f>
        <v/>
      </c>
      <c r="B27" s="120"/>
      <c r="C27" s="28"/>
      <c r="D27" s="28"/>
      <c r="E27" s="44"/>
      <c r="F27" s="28"/>
      <c r="G27" s="28"/>
      <c r="H27" s="28"/>
      <c r="I27" s="44"/>
      <c r="J27" s="44"/>
      <c r="K27" s="44"/>
      <c r="L27" s="44"/>
      <c r="M27" s="61"/>
    </row>
    <row r="28" spans="1:13" x14ac:dyDescent="0.2">
      <c r="A28" s="119" t="str">
        <f>IF(M28="","",IF(ISERROR(MATCH(M28,Modello_CE!D:D,0)),"codice MODELLO CE non valido",""))</f>
        <v/>
      </c>
      <c r="B28" s="120"/>
      <c r="C28" s="28"/>
      <c r="D28" s="28"/>
      <c r="E28" s="44"/>
      <c r="F28" s="28"/>
      <c r="G28" s="28"/>
      <c r="H28" s="28"/>
      <c r="I28" s="44"/>
      <c r="J28" s="44"/>
      <c r="K28" s="44"/>
      <c r="L28" s="44"/>
      <c r="M28" s="61"/>
    </row>
    <row r="29" spans="1:13" x14ac:dyDescent="0.2">
      <c r="A29" s="119" t="str">
        <f>IF(M29="","",IF(ISERROR(MATCH(M29,Modello_CE!D:D,0)),"codice MODELLO CE non valido",""))</f>
        <v/>
      </c>
      <c r="B29" s="120"/>
      <c r="C29" s="28"/>
      <c r="D29" s="28"/>
      <c r="E29" s="44"/>
      <c r="F29" s="28"/>
      <c r="G29" s="28"/>
      <c r="H29" s="28"/>
      <c r="I29" s="44"/>
      <c r="J29" s="44"/>
      <c r="K29" s="44"/>
      <c r="L29" s="44"/>
      <c r="M29" s="61"/>
    </row>
    <row r="30" spans="1:13" x14ac:dyDescent="0.2">
      <c r="A30" s="119" t="str">
        <f>IF(M30="","",IF(ISERROR(MATCH(M30,Modello_CE!D:D,0)),"codice MODELLO CE non valido",""))</f>
        <v/>
      </c>
      <c r="B30" s="120"/>
      <c r="C30" s="28"/>
      <c r="D30" s="28"/>
      <c r="E30" s="44"/>
      <c r="F30" s="28"/>
      <c r="G30" s="28"/>
      <c r="H30" s="28"/>
      <c r="I30" s="44"/>
      <c r="J30" s="44"/>
      <c r="K30" s="44"/>
      <c r="L30" s="44"/>
      <c r="M30" s="61"/>
    </row>
    <row r="31" spans="1:13" x14ac:dyDescent="0.2">
      <c r="A31" s="119" t="str">
        <f>IF(M31="","",IF(ISERROR(MATCH(M31,Modello_CE!D:D,0)),"codice MODELLO CE non valido",""))</f>
        <v/>
      </c>
      <c r="B31" s="120"/>
      <c r="C31" s="28"/>
      <c r="D31" s="28"/>
      <c r="E31" s="44"/>
      <c r="F31" s="28"/>
      <c r="G31" s="28"/>
      <c r="H31" s="28"/>
      <c r="I31" s="44"/>
      <c r="J31" s="44"/>
      <c r="K31" s="44"/>
      <c r="L31" s="44"/>
      <c r="M31" s="61"/>
    </row>
    <row r="32" spans="1:13" x14ac:dyDescent="0.2">
      <c r="A32" s="119" t="str">
        <f>IF(M32="","",IF(ISERROR(MATCH(M32,Modello_CE!D:D,0)),"codice MODELLO CE non valido",""))</f>
        <v/>
      </c>
      <c r="B32" s="120"/>
      <c r="C32" s="28"/>
      <c r="D32" s="28"/>
      <c r="E32" s="44"/>
      <c r="F32" s="28"/>
      <c r="G32" s="28"/>
      <c r="H32" s="28"/>
      <c r="I32" s="44"/>
      <c r="J32" s="44"/>
      <c r="K32" s="44"/>
      <c r="L32" s="44"/>
      <c r="M32" s="61"/>
    </row>
    <row r="33" spans="1:13" x14ac:dyDescent="0.2">
      <c r="A33" s="119" t="str">
        <f>IF(M33="","",IF(ISERROR(MATCH(M33,Modello_CE!D:D,0)),"codice MODELLO CE non valido",""))</f>
        <v/>
      </c>
      <c r="B33" s="120"/>
      <c r="C33" s="28"/>
      <c r="D33" s="28"/>
      <c r="E33" s="44"/>
      <c r="F33" s="28"/>
      <c r="G33" s="28"/>
      <c r="H33" s="28"/>
      <c r="I33" s="44"/>
      <c r="J33" s="44"/>
      <c r="K33" s="44"/>
      <c r="L33" s="44"/>
      <c r="M33" s="61"/>
    </row>
    <row r="34" spans="1:13" x14ac:dyDescent="0.2">
      <c r="A34" s="119" t="str">
        <f>IF(M34="","",IF(ISERROR(MATCH(M34,Modello_CE!D:D,0)),"codice MODELLO CE non valido",""))</f>
        <v/>
      </c>
      <c r="B34" s="120"/>
      <c r="C34" s="28"/>
      <c r="D34" s="28"/>
      <c r="E34" s="44"/>
      <c r="F34" s="28"/>
      <c r="G34" s="28"/>
      <c r="H34" s="28"/>
      <c r="I34" s="44"/>
      <c r="J34" s="44"/>
      <c r="K34" s="44"/>
      <c r="L34" s="44"/>
      <c r="M34" s="61"/>
    </row>
    <row r="35" spans="1:13" x14ac:dyDescent="0.2">
      <c r="A35" s="119" t="str">
        <f>IF(M35="","",IF(ISERROR(MATCH(M35,Modello_CE!D:D,0)),"codice MODELLO CE non valido",""))</f>
        <v/>
      </c>
      <c r="B35" s="120"/>
      <c r="C35" s="28"/>
      <c r="D35" s="28"/>
      <c r="E35" s="44"/>
      <c r="F35" s="28"/>
      <c r="G35" s="28"/>
      <c r="H35" s="28"/>
      <c r="I35" s="44"/>
      <c r="J35" s="44"/>
      <c r="K35" s="44"/>
      <c r="L35" s="44"/>
      <c r="M35" s="61"/>
    </row>
    <row r="36" spans="1:13" x14ac:dyDescent="0.2">
      <c r="A36" s="119" t="str">
        <f>IF(M36="","",IF(ISERROR(MATCH(M36,Modello_CE!D:D,0)),"codice MODELLO CE non valido",""))</f>
        <v/>
      </c>
      <c r="B36" s="120"/>
      <c r="C36" s="28"/>
      <c r="D36" s="28"/>
      <c r="E36" s="44"/>
      <c r="F36" s="28"/>
      <c r="G36" s="28"/>
      <c r="H36" s="28"/>
      <c r="I36" s="44"/>
      <c r="J36" s="44"/>
      <c r="K36" s="44"/>
      <c r="L36" s="44"/>
      <c r="M36" s="61"/>
    </row>
    <row r="37" spans="1:13" x14ac:dyDescent="0.2">
      <c r="A37" s="119" t="str">
        <f>IF(M37="","",IF(ISERROR(MATCH(M37,Modello_CE!D:D,0)),"codice MODELLO CE non valido",""))</f>
        <v/>
      </c>
      <c r="B37" s="120"/>
      <c r="C37" s="28"/>
      <c r="D37" s="28"/>
      <c r="E37" s="44"/>
      <c r="F37" s="28"/>
      <c r="G37" s="28"/>
      <c r="H37" s="28"/>
      <c r="I37" s="44"/>
      <c r="J37" s="44"/>
      <c r="K37" s="44"/>
      <c r="L37" s="44"/>
      <c r="M37" s="61"/>
    </row>
    <row r="38" spans="1:13" x14ac:dyDescent="0.2">
      <c r="A38" s="119" t="str">
        <f>IF(M38="","",IF(ISERROR(MATCH(M38,Modello_CE!D:D,0)),"codice MODELLO CE non valido",""))</f>
        <v/>
      </c>
      <c r="B38" s="120"/>
      <c r="C38" s="28"/>
      <c r="D38" s="28"/>
      <c r="E38" s="44"/>
      <c r="F38" s="28"/>
      <c r="G38" s="28"/>
      <c r="H38" s="28"/>
      <c r="I38" s="44"/>
      <c r="J38" s="44"/>
      <c r="K38" s="44"/>
      <c r="L38" s="44"/>
      <c r="M38" s="61"/>
    </row>
    <row r="39" spans="1:13" x14ac:dyDescent="0.2">
      <c r="A39" s="119" t="str">
        <f>IF(M39="","",IF(ISERROR(MATCH(M39,Modello_CE!D:D,0)),"codice MODELLO CE non valido",""))</f>
        <v/>
      </c>
      <c r="B39" s="120"/>
      <c r="C39" s="28"/>
      <c r="D39" s="28"/>
      <c r="E39" s="44"/>
      <c r="F39" s="28"/>
      <c r="G39" s="28"/>
      <c r="H39" s="28"/>
      <c r="I39" s="44"/>
      <c r="J39" s="44"/>
      <c r="K39" s="44"/>
      <c r="L39" s="44"/>
      <c r="M39" s="61"/>
    </row>
    <row r="40" spans="1:13" x14ac:dyDescent="0.2">
      <c r="A40" s="119" t="str">
        <f>IF(M40="","",IF(ISERROR(MATCH(M40,Modello_CE!D:D,0)),"codice MODELLO CE non valido",""))</f>
        <v/>
      </c>
      <c r="B40" s="120"/>
      <c r="C40" s="28"/>
      <c r="D40" s="28"/>
      <c r="E40" s="44"/>
      <c r="F40" s="28"/>
      <c r="G40" s="28"/>
      <c r="H40" s="28"/>
      <c r="I40" s="44"/>
      <c r="J40" s="44"/>
      <c r="K40" s="44"/>
      <c r="L40" s="44"/>
      <c r="M40" s="61"/>
    </row>
    <row r="41" spans="1:13" x14ac:dyDescent="0.2">
      <c r="A41" s="119" t="str">
        <f>IF(M41="","",IF(ISERROR(MATCH(M41,Modello_CE!D:D,0)),"codice MODELLO CE non valido",""))</f>
        <v/>
      </c>
      <c r="B41" s="120"/>
      <c r="C41" s="28"/>
      <c r="D41" s="28"/>
      <c r="E41" s="44"/>
      <c r="F41" s="28"/>
      <c r="G41" s="28"/>
      <c r="H41" s="28"/>
      <c r="I41" s="44"/>
      <c r="J41" s="44"/>
      <c r="K41" s="44"/>
      <c r="L41" s="44"/>
      <c r="M41" s="61"/>
    </row>
    <row r="42" spans="1:13" x14ac:dyDescent="0.2">
      <c r="A42" s="119" t="str">
        <f>IF(M42="","",IF(ISERROR(MATCH(M42,Modello_CE!D:D,0)),"codice MODELLO CE non valido",""))</f>
        <v/>
      </c>
      <c r="B42" s="120"/>
      <c r="C42" s="28"/>
      <c r="D42" s="28"/>
      <c r="E42" s="44"/>
      <c r="F42" s="28"/>
      <c r="G42" s="28"/>
      <c r="H42" s="28"/>
      <c r="I42" s="44"/>
      <c r="J42" s="44"/>
      <c r="K42" s="44"/>
      <c r="L42" s="44"/>
      <c r="M42" s="61"/>
    </row>
    <row r="43" spans="1:13" x14ac:dyDescent="0.2">
      <c r="A43" s="119" t="str">
        <f>IF(M43="","",IF(ISERROR(MATCH(M43,Modello_CE!D:D,0)),"codice MODELLO CE non valido",""))</f>
        <v/>
      </c>
      <c r="B43" s="120"/>
      <c r="C43" s="28"/>
      <c r="D43" s="28"/>
      <c r="E43" s="44"/>
      <c r="F43" s="28"/>
      <c r="G43" s="28"/>
      <c r="H43" s="28"/>
      <c r="I43" s="44"/>
      <c r="J43" s="44"/>
      <c r="K43" s="44"/>
      <c r="L43" s="44"/>
      <c r="M43" s="61"/>
    </row>
    <row r="44" spans="1:13" x14ac:dyDescent="0.2">
      <c r="A44" s="119" t="str">
        <f>IF(M44="","",IF(ISERROR(MATCH(M44,Modello_CE!D:D,0)),"codice MODELLO CE non valido",""))</f>
        <v/>
      </c>
      <c r="B44" s="120"/>
      <c r="C44" s="28"/>
      <c r="D44" s="28"/>
      <c r="E44" s="44"/>
      <c r="F44" s="28"/>
      <c r="G44" s="28"/>
      <c r="H44" s="28"/>
      <c r="I44" s="44"/>
      <c r="J44" s="44"/>
      <c r="K44" s="44"/>
      <c r="L44" s="44"/>
      <c r="M44" s="61"/>
    </row>
    <row r="45" spans="1:13" x14ac:dyDescent="0.2">
      <c r="A45" s="119" t="str">
        <f>IF(M45="","",IF(ISERROR(MATCH(M45,Modello_CE!D:D,0)),"codice MODELLO CE non valido",""))</f>
        <v/>
      </c>
      <c r="B45" s="120"/>
      <c r="C45" s="28"/>
      <c r="D45" s="28"/>
      <c r="E45" s="44"/>
      <c r="F45" s="28"/>
      <c r="G45" s="28"/>
      <c r="H45" s="28"/>
      <c r="I45" s="44"/>
      <c r="J45" s="44"/>
      <c r="K45" s="44"/>
      <c r="L45" s="44"/>
      <c r="M45" s="61"/>
    </row>
    <row r="46" spans="1:13" x14ac:dyDescent="0.2">
      <c r="A46" s="119" t="str">
        <f>IF(M46="","",IF(ISERROR(MATCH(M46,Modello_CE!D:D,0)),"codice MODELLO CE non valido",""))</f>
        <v/>
      </c>
      <c r="B46" s="120"/>
      <c r="C46" s="28"/>
      <c r="D46" s="28"/>
      <c r="E46" s="44"/>
      <c r="F46" s="28"/>
      <c r="G46" s="28"/>
      <c r="H46" s="28"/>
      <c r="I46" s="44"/>
      <c r="J46" s="44"/>
      <c r="K46" s="44"/>
      <c r="L46" s="44"/>
      <c r="M46" s="61"/>
    </row>
    <row r="47" spans="1:13" x14ac:dyDescent="0.2">
      <c r="A47" s="119" t="str">
        <f>IF(M47="","",IF(ISERROR(MATCH(M47,Modello_CE!D:D,0)),"codice MODELLO CE non valido",""))</f>
        <v/>
      </c>
      <c r="B47" s="120"/>
      <c r="C47" s="28"/>
      <c r="D47" s="28"/>
      <c r="E47" s="44"/>
      <c r="F47" s="28"/>
      <c r="G47" s="28"/>
      <c r="H47" s="28"/>
      <c r="I47" s="44"/>
      <c r="J47" s="44"/>
      <c r="K47" s="44"/>
      <c r="L47" s="44"/>
      <c r="M47" s="61"/>
    </row>
    <row r="48" spans="1:13" x14ac:dyDescent="0.2">
      <c r="A48" s="119" t="str">
        <f>IF(M48="","",IF(ISERROR(MATCH(M48,Modello_CE!D:D,0)),"codice MODELLO CE non valido",""))</f>
        <v/>
      </c>
      <c r="B48" s="120"/>
      <c r="C48" s="28"/>
      <c r="D48" s="28"/>
      <c r="E48" s="44"/>
      <c r="F48" s="28"/>
      <c r="G48" s="28"/>
      <c r="H48" s="28"/>
      <c r="I48" s="44"/>
      <c r="J48" s="44"/>
      <c r="K48" s="44"/>
      <c r="L48" s="44"/>
      <c r="M48" s="61"/>
    </row>
    <row r="49" spans="1:13" x14ac:dyDescent="0.2">
      <c r="A49" s="119" t="str">
        <f>IF(M49="","",IF(ISERROR(MATCH(M49,Modello_CE!D:D,0)),"codice MODELLO CE non valido",""))</f>
        <v/>
      </c>
      <c r="B49" s="120"/>
      <c r="C49" s="28"/>
      <c r="D49" s="28"/>
      <c r="E49" s="44"/>
      <c r="F49" s="28"/>
      <c r="G49" s="28"/>
      <c r="H49" s="28"/>
      <c r="I49" s="44"/>
      <c r="J49" s="44"/>
      <c r="K49" s="44"/>
      <c r="L49" s="44"/>
      <c r="M49" s="61"/>
    </row>
    <row r="50" spans="1:13" x14ac:dyDescent="0.2">
      <c r="A50" s="119" t="str">
        <f>IF(M50="","",IF(ISERROR(MATCH(M50,Modello_CE!D:D,0)),"codice MODELLO CE non valido",""))</f>
        <v/>
      </c>
      <c r="B50" s="120"/>
      <c r="C50" s="28"/>
      <c r="D50" s="28"/>
      <c r="E50" s="44"/>
      <c r="F50" s="28"/>
      <c r="G50" s="28"/>
      <c r="H50" s="28"/>
      <c r="I50" s="44"/>
      <c r="J50" s="44"/>
      <c r="K50" s="44"/>
      <c r="L50" s="44"/>
      <c r="M50" s="61"/>
    </row>
    <row r="51" spans="1:13" x14ac:dyDescent="0.2">
      <c r="A51" s="119" t="str">
        <f>IF(M51="","",IF(ISERROR(MATCH(M51,Modello_CE!D:D,0)),"codice MODELLO CE non valido",""))</f>
        <v/>
      </c>
      <c r="B51" s="120"/>
      <c r="C51" s="28"/>
      <c r="D51" s="28"/>
      <c r="E51" s="44"/>
      <c r="F51" s="28"/>
      <c r="G51" s="28"/>
      <c r="H51" s="28"/>
      <c r="I51" s="44"/>
      <c r="J51" s="44"/>
      <c r="K51" s="44"/>
      <c r="L51" s="44"/>
      <c r="M51" s="61"/>
    </row>
    <row r="52" spans="1:13" x14ac:dyDescent="0.2">
      <c r="A52" s="119" t="str">
        <f>IF(M52="","",IF(ISERROR(MATCH(M52,Modello_CE!D:D,0)),"codice MODELLO CE non valido",""))</f>
        <v/>
      </c>
      <c r="B52" s="120"/>
      <c r="C52" s="28"/>
      <c r="D52" s="28"/>
      <c r="E52" s="44"/>
      <c r="F52" s="28"/>
      <c r="G52" s="28"/>
      <c r="H52" s="28"/>
      <c r="I52" s="44"/>
      <c r="J52" s="44"/>
      <c r="K52" s="44"/>
      <c r="L52" s="44"/>
      <c r="M52" s="61"/>
    </row>
    <row r="53" spans="1:13" x14ac:dyDescent="0.2">
      <c r="A53" s="119" t="str">
        <f>IF(M53="","",IF(ISERROR(MATCH(M53,Modello_CE!D:D,0)),"codice MODELLO CE non valido",""))</f>
        <v/>
      </c>
      <c r="B53" s="120"/>
      <c r="C53" s="28"/>
      <c r="D53" s="28"/>
      <c r="E53" s="44"/>
      <c r="F53" s="28"/>
      <c r="G53" s="28"/>
      <c r="H53" s="28"/>
      <c r="I53" s="44"/>
      <c r="J53" s="44"/>
      <c r="K53" s="44"/>
      <c r="L53" s="44"/>
      <c r="M53" s="61"/>
    </row>
    <row r="54" spans="1:13" x14ac:dyDescent="0.2">
      <c r="A54" s="119" t="str">
        <f>IF(M54="","",IF(ISERROR(MATCH(M54,Modello_CE!D:D,0)),"codice MODELLO CE non valido",""))</f>
        <v/>
      </c>
      <c r="B54" s="120"/>
      <c r="C54" s="28"/>
      <c r="D54" s="28"/>
      <c r="E54" s="44"/>
      <c r="F54" s="28"/>
      <c r="G54" s="28"/>
      <c r="H54" s="28"/>
      <c r="I54" s="44"/>
      <c r="J54" s="44"/>
      <c r="K54" s="44"/>
      <c r="L54" s="44"/>
      <c r="M54" s="61"/>
    </row>
    <row r="55" spans="1:13" x14ac:dyDescent="0.2">
      <c r="A55" s="119" t="str">
        <f>IF(M55="","",IF(ISERROR(MATCH(M55,Modello_CE!D:D,0)),"codice MODELLO CE non valido",""))</f>
        <v/>
      </c>
      <c r="B55" s="120"/>
      <c r="C55" s="28"/>
      <c r="D55" s="28"/>
      <c r="E55" s="44"/>
      <c r="F55" s="28"/>
      <c r="G55" s="28"/>
      <c r="H55" s="28"/>
      <c r="I55" s="44"/>
      <c r="J55" s="44"/>
      <c r="K55" s="44"/>
      <c r="L55" s="44"/>
      <c r="M55" s="61"/>
    </row>
    <row r="56" spans="1:13" x14ac:dyDescent="0.2">
      <c r="A56" s="119" t="str">
        <f>IF(M56="","",IF(ISERROR(MATCH(M56,Modello_CE!D:D,0)),"codice MODELLO CE non valido",""))</f>
        <v/>
      </c>
      <c r="B56" s="120"/>
      <c r="C56" s="28"/>
      <c r="D56" s="28"/>
      <c r="E56" s="44"/>
      <c r="F56" s="28"/>
      <c r="G56" s="28"/>
      <c r="H56" s="28"/>
      <c r="I56" s="44"/>
      <c r="J56" s="44"/>
      <c r="K56" s="44"/>
      <c r="L56" s="44"/>
      <c r="M56" s="61"/>
    </row>
    <row r="57" spans="1:13" x14ac:dyDescent="0.2">
      <c r="A57" s="119" t="str">
        <f>IF(M57="","",IF(ISERROR(MATCH(M57,Modello_CE!D:D,0)),"codice MODELLO CE non valido",""))</f>
        <v/>
      </c>
      <c r="B57" s="120"/>
      <c r="C57" s="28"/>
      <c r="D57" s="28"/>
      <c r="E57" s="44"/>
      <c r="F57" s="28"/>
      <c r="G57" s="28"/>
      <c r="H57" s="28"/>
      <c r="I57" s="44"/>
      <c r="J57" s="44"/>
      <c r="K57" s="44"/>
      <c r="L57" s="44"/>
      <c r="M57" s="61"/>
    </row>
    <row r="58" spans="1:13" x14ac:dyDescent="0.2">
      <c r="A58" s="119" t="str">
        <f>IF(M58="","",IF(ISERROR(MATCH(M58,Modello_CE!D:D,0)),"codice MODELLO CE non valido",""))</f>
        <v/>
      </c>
      <c r="B58" s="120"/>
      <c r="C58" s="28"/>
      <c r="D58" s="28"/>
      <c r="E58" s="44"/>
      <c r="F58" s="28"/>
      <c r="G58" s="28"/>
      <c r="H58" s="28"/>
      <c r="I58" s="44"/>
      <c r="J58" s="44"/>
      <c r="K58" s="44"/>
      <c r="L58" s="44"/>
      <c r="M58" s="61"/>
    </row>
    <row r="59" spans="1:13" x14ac:dyDescent="0.2">
      <c r="A59" s="119" t="str">
        <f>IF(M59="","",IF(ISERROR(MATCH(M59,Modello_CE!D:D,0)),"codice MODELLO CE non valido",""))</f>
        <v/>
      </c>
      <c r="B59" s="120"/>
      <c r="C59" s="28"/>
      <c r="D59" s="28"/>
      <c r="E59" s="44"/>
      <c r="F59" s="28"/>
      <c r="G59" s="28"/>
      <c r="H59" s="28"/>
      <c r="I59" s="44"/>
      <c r="J59" s="44"/>
      <c r="K59" s="44"/>
      <c r="L59" s="44"/>
      <c r="M59" s="61"/>
    </row>
    <row r="60" spans="1:13" x14ac:dyDescent="0.2">
      <c r="A60" s="119" t="str">
        <f>IF(M60="","",IF(ISERROR(MATCH(M60,Modello_CE!D:D,0)),"codice MODELLO CE non valido",""))</f>
        <v/>
      </c>
      <c r="B60" s="120"/>
      <c r="C60" s="28"/>
      <c r="D60" s="28"/>
      <c r="E60" s="44"/>
      <c r="F60" s="28"/>
      <c r="G60" s="28"/>
      <c r="H60" s="28"/>
      <c r="I60" s="44"/>
      <c r="J60" s="44"/>
      <c r="K60" s="44"/>
      <c r="L60" s="44"/>
      <c r="M60" s="61"/>
    </row>
    <row r="61" spans="1:13" x14ac:dyDescent="0.2">
      <c r="A61" s="119" t="str">
        <f>IF(M61="","",IF(ISERROR(MATCH(M61,Modello_CE!D:D,0)),"codice MODELLO CE non valido",""))</f>
        <v/>
      </c>
      <c r="B61" s="120"/>
      <c r="C61" s="28"/>
      <c r="D61" s="28"/>
      <c r="E61" s="44"/>
      <c r="F61" s="28"/>
      <c r="G61" s="28"/>
      <c r="H61" s="28"/>
      <c r="I61" s="44"/>
      <c r="J61" s="44"/>
      <c r="K61" s="44"/>
      <c r="L61" s="44"/>
      <c r="M61" s="61"/>
    </row>
    <row r="62" spans="1:13" x14ac:dyDescent="0.2">
      <c r="A62" s="119" t="str">
        <f>IF(M62="","",IF(ISERROR(MATCH(M62,Modello_CE!D:D,0)),"codice MODELLO CE non valido",""))</f>
        <v/>
      </c>
      <c r="B62" s="120"/>
      <c r="C62" s="28"/>
      <c r="D62" s="28"/>
      <c r="E62" s="44"/>
      <c r="F62" s="28"/>
      <c r="G62" s="28"/>
      <c r="H62" s="28"/>
      <c r="I62" s="44"/>
      <c r="J62" s="44"/>
      <c r="K62" s="44"/>
      <c r="L62" s="44"/>
      <c r="M62" s="61"/>
    </row>
    <row r="63" spans="1:13" x14ac:dyDescent="0.2">
      <c r="A63" s="119" t="str">
        <f>IF(M63="","",IF(ISERROR(MATCH(M63,Modello_CE!D:D,0)),"codice MODELLO CE non valido",""))</f>
        <v/>
      </c>
      <c r="B63" s="120"/>
      <c r="C63" s="28"/>
      <c r="D63" s="28"/>
      <c r="E63" s="44"/>
      <c r="F63" s="28"/>
      <c r="G63" s="28"/>
      <c r="H63" s="28"/>
      <c r="I63" s="44"/>
      <c r="J63" s="44"/>
      <c r="K63" s="44"/>
      <c r="L63" s="44"/>
      <c r="M63" s="61"/>
    </row>
    <row r="64" spans="1:13" x14ac:dyDescent="0.2">
      <c r="A64" s="119" t="str">
        <f>IF(M64="","",IF(ISERROR(MATCH(M64,Modello_CE!D:D,0)),"codice MODELLO CE non valido",""))</f>
        <v/>
      </c>
      <c r="B64" s="120"/>
      <c r="C64" s="28"/>
      <c r="D64" s="28"/>
      <c r="E64" s="44"/>
      <c r="F64" s="28"/>
      <c r="G64" s="28"/>
      <c r="H64" s="28"/>
      <c r="I64" s="44"/>
      <c r="J64" s="44"/>
      <c r="K64" s="44"/>
      <c r="L64" s="44"/>
      <c r="M64" s="61"/>
    </row>
    <row r="65" spans="1:13" x14ac:dyDescent="0.2">
      <c r="A65" s="119" t="str">
        <f>IF(M65="","",IF(ISERROR(MATCH(M65,Modello_CE!D:D,0)),"codice MODELLO CE non valido",""))</f>
        <v/>
      </c>
      <c r="B65" s="120"/>
      <c r="C65" s="28"/>
      <c r="D65" s="28"/>
      <c r="E65" s="44"/>
      <c r="F65" s="28"/>
      <c r="G65" s="28"/>
      <c r="H65" s="28"/>
      <c r="I65" s="44"/>
      <c r="J65" s="44"/>
      <c r="K65" s="44"/>
      <c r="L65" s="44"/>
      <c r="M65" s="61"/>
    </row>
    <row r="66" spans="1:13" x14ac:dyDescent="0.2">
      <c r="A66" s="119" t="str">
        <f>IF(M66="","",IF(ISERROR(MATCH(M66,Modello_CE!D:D,0)),"codice MODELLO CE non valido",""))</f>
        <v/>
      </c>
      <c r="B66" s="120"/>
      <c r="C66" s="28"/>
      <c r="D66" s="28"/>
      <c r="E66" s="44"/>
      <c r="F66" s="28"/>
      <c r="G66" s="28"/>
      <c r="H66" s="28"/>
      <c r="I66" s="44"/>
      <c r="J66" s="44"/>
      <c r="K66" s="44"/>
      <c r="L66" s="44"/>
      <c r="M66" s="61"/>
    </row>
    <row r="67" spans="1:13" x14ac:dyDescent="0.2">
      <c r="A67" s="119" t="str">
        <f>IF(M67="","",IF(ISERROR(MATCH(M67,Modello_CE!D:D,0)),"codice MODELLO CE non valido",""))</f>
        <v/>
      </c>
      <c r="B67" s="120"/>
      <c r="C67" s="28"/>
      <c r="D67" s="28"/>
      <c r="E67" s="44"/>
      <c r="F67" s="28"/>
      <c r="G67" s="28"/>
      <c r="H67" s="28"/>
      <c r="I67" s="44"/>
      <c r="J67" s="44"/>
      <c r="K67" s="44"/>
      <c r="L67" s="44"/>
      <c r="M67" s="61"/>
    </row>
    <row r="68" spans="1:13" x14ac:dyDescent="0.2">
      <c r="A68" s="119" t="str">
        <f>IF(M68="","",IF(ISERROR(MATCH(M68,Modello_CE!D:D,0)),"codice MODELLO CE non valido",""))</f>
        <v/>
      </c>
      <c r="B68" s="120"/>
      <c r="C68" s="28"/>
      <c r="D68" s="28"/>
      <c r="E68" s="44"/>
      <c r="F68" s="28"/>
      <c r="G68" s="28"/>
      <c r="H68" s="28"/>
      <c r="I68" s="44"/>
      <c r="J68" s="44"/>
      <c r="K68" s="44"/>
      <c r="L68" s="44"/>
      <c r="M68" s="61"/>
    </row>
    <row r="69" spans="1:13" x14ac:dyDescent="0.2">
      <c r="A69" s="119" t="str">
        <f>IF(M69="","",IF(ISERROR(MATCH(M69,Modello_CE!D:D,0)),"codice MODELLO CE non valido",""))</f>
        <v/>
      </c>
      <c r="B69" s="120"/>
      <c r="C69" s="28"/>
      <c r="D69" s="28"/>
      <c r="E69" s="44"/>
      <c r="F69" s="28"/>
      <c r="G69" s="28"/>
      <c r="H69" s="28"/>
      <c r="I69" s="44"/>
      <c r="J69" s="44"/>
      <c r="K69" s="44"/>
      <c r="L69" s="44"/>
      <c r="M69" s="61"/>
    </row>
    <row r="70" spans="1:13" x14ac:dyDescent="0.2">
      <c r="A70" s="119" t="str">
        <f>IF(M70="","",IF(ISERROR(MATCH(M70,Modello_CE!D:D,0)),"codice MODELLO CE non valido",""))</f>
        <v/>
      </c>
      <c r="B70" s="120"/>
      <c r="C70" s="28"/>
      <c r="D70" s="28"/>
      <c r="E70" s="44"/>
      <c r="F70" s="28"/>
      <c r="G70" s="28"/>
      <c r="H70" s="28"/>
      <c r="I70" s="44"/>
      <c r="J70" s="44"/>
      <c r="K70" s="44"/>
      <c r="L70" s="44"/>
      <c r="M70" s="61"/>
    </row>
    <row r="71" spans="1:13" x14ac:dyDescent="0.2">
      <c r="A71" s="119" t="str">
        <f>IF(M71="","",IF(ISERROR(MATCH(M71,Modello_CE!D:D,0)),"codice MODELLO CE non valido",""))</f>
        <v/>
      </c>
      <c r="B71" s="120"/>
      <c r="C71" s="28"/>
      <c r="D71" s="28"/>
      <c r="E71" s="44"/>
      <c r="F71" s="28"/>
      <c r="G71" s="28"/>
      <c r="H71" s="28"/>
      <c r="I71" s="44"/>
      <c r="J71" s="44"/>
      <c r="K71" s="44"/>
      <c r="L71" s="44"/>
      <c r="M71" s="61"/>
    </row>
    <row r="72" spans="1:13" x14ac:dyDescent="0.2">
      <c r="A72" s="119" t="str">
        <f>IF(M72="","",IF(ISERROR(MATCH(M72,Modello_CE!D:D,0)),"codice MODELLO CE non valido",""))</f>
        <v/>
      </c>
      <c r="B72" s="120"/>
      <c r="C72" s="28"/>
      <c r="D72" s="28"/>
      <c r="E72" s="44"/>
      <c r="F72" s="28"/>
      <c r="G72" s="28"/>
      <c r="H72" s="28"/>
      <c r="I72" s="44"/>
      <c r="J72" s="44"/>
      <c r="K72" s="44"/>
      <c r="L72" s="44"/>
      <c r="M72" s="61"/>
    </row>
    <row r="73" spans="1:13" x14ac:dyDescent="0.2">
      <c r="A73" s="119" t="str">
        <f>IF(M73="","",IF(ISERROR(MATCH(M73,Modello_CE!D:D,0)),"codice MODELLO CE non valido",""))</f>
        <v/>
      </c>
      <c r="B73" s="120"/>
      <c r="C73" s="28"/>
      <c r="D73" s="28"/>
      <c r="E73" s="44"/>
      <c r="F73" s="28"/>
      <c r="G73" s="28"/>
      <c r="H73" s="28"/>
      <c r="I73" s="44"/>
      <c r="J73" s="44"/>
      <c r="K73" s="44"/>
      <c r="L73" s="44"/>
      <c r="M73" s="61"/>
    </row>
    <row r="74" spans="1:13" x14ac:dyDescent="0.2">
      <c r="A74" s="119" t="str">
        <f>IF(M74="","",IF(ISERROR(MATCH(M74,Modello_CE!D:D,0)),"codice MODELLO CE non valido",""))</f>
        <v/>
      </c>
      <c r="B74" s="120"/>
      <c r="C74" s="28"/>
      <c r="D74" s="28"/>
      <c r="E74" s="44"/>
      <c r="F74" s="28"/>
      <c r="G74" s="28"/>
      <c r="H74" s="28"/>
      <c r="I74" s="44"/>
      <c r="J74" s="44"/>
      <c r="K74" s="44"/>
      <c r="L74" s="44"/>
      <c r="M74" s="61"/>
    </row>
    <row r="75" spans="1:13" x14ac:dyDescent="0.2">
      <c r="A75" s="119" t="str">
        <f>IF(M75="","",IF(ISERROR(MATCH(M75,Modello_CE!D:D,0)),"codice MODELLO CE non valido",""))</f>
        <v/>
      </c>
      <c r="B75" s="120"/>
      <c r="C75" s="28"/>
      <c r="D75" s="28"/>
      <c r="E75" s="44"/>
      <c r="F75" s="28"/>
      <c r="G75" s="28"/>
      <c r="H75" s="28"/>
      <c r="I75" s="44"/>
      <c r="J75" s="44"/>
      <c r="K75" s="44"/>
      <c r="L75" s="44"/>
      <c r="M75" s="61"/>
    </row>
    <row r="76" spans="1:13" x14ac:dyDescent="0.2">
      <c r="A76" s="119" t="str">
        <f>IF(M76="","",IF(ISERROR(MATCH(M76,Modello_CE!D:D,0)),"codice MODELLO CE non valido",""))</f>
        <v/>
      </c>
      <c r="B76" s="120"/>
      <c r="C76" s="28"/>
      <c r="D76" s="28"/>
      <c r="E76" s="44"/>
      <c r="F76" s="28"/>
      <c r="G76" s="28"/>
      <c r="H76" s="28"/>
      <c r="I76" s="44"/>
      <c r="J76" s="44"/>
      <c r="K76" s="44"/>
      <c r="L76" s="44"/>
      <c r="M76" s="61"/>
    </row>
    <row r="77" spans="1:13" x14ac:dyDescent="0.2">
      <c r="A77" s="119" t="str">
        <f>IF(M77="","",IF(ISERROR(MATCH(M77,Modello_CE!D:D,0)),"codice MODELLO CE non valido",""))</f>
        <v/>
      </c>
      <c r="B77" s="120"/>
      <c r="C77" s="28"/>
      <c r="D77" s="28"/>
      <c r="E77" s="44"/>
      <c r="F77" s="28"/>
      <c r="G77" s="28"/>
      <c r="H77" s="28"/>
      <c r="I77" s="44"/>
      <c r="J77" s="44"/>
      <c r="K77" s="44"/>
      <c r="L77" s="44"/>
      <c r="M77" s="61"/>
    </row>
    <row r="78" spans="1:13" x14ac:dyDescent="0.2">
      <c r="A78" s="119" t="str">
        <f>IF(M78="","",IF(ISERROR(MATCH(M78,Modello_CE!D:D,0)),"codice MODELLO CE non valido",""))</f>
        <v/>
      </c>
      <c r="B78" s="120"/>
      <c r="C78" s="28"/>
      <c r="D78" s="28"/>
      <c r="E78" s="44"/>
      <c r="F78" s="28"/>
      <c r="G78" s="28"/>
      <c r="H78" s="28"/>
      <c r="I78" s="44"/>
      <c r="J78" s="44"/>
      <c r="K78" s="44"/>
      <c r="L78" s="44"/>
      <c r="M78" s="61"/>
    </row>
    <row r="79" spans="1:13" x14ac:dyDescent="0.2">
      <c r="A79" s="119" t="str">
        <f>IF(M79="","",IF(ISERROR(MATCH(M79,Modello_CE!D:D,0)),"codice MODELLO CE non valido",""))</f>
        <v/>
      </c>
      <c r="B79" s="120"/>
      <c r="C79" s="28"/>
      <c r="D79" s="28"/>
      <c r="E79" s="44"/>
      <c r="F79" s="28"/>
      <c r="G79" s="28"/>
      <c r="H79" s="28"/>
      <c r="I79" s="44"/>
      <c r="J79" s="44"/>
      <c r="K79" s="44"/>
      <c r="L79" s="44"/>
      <c r="M79" s="61"/>
    </row>
    <row r="80" spans="1:13" x14ac:dyDescent="0.2">
      <c r="A80" s="119" t="str">
        <f>IF(M80="","",IF(ISERROR(MATCH(M80,Modello_CE!D:D,0)),"codice MODELLO CE non valido",""))</f>
        <v/>
      </c>
      <c r="B80" s="120"/>
      <c r="C80" s="28"/>
      <c r="D80" s="28"/>
      <c r="E80" s="44"/>
      <c r="F80" s="28"/>
      <c r="G80" s="28"/>
      <c r="H80" s="28"/>
      <c r="I80" s="44"/>
      <c r="J80" s="44"/>
      <c r="K80" s="44"/>
      <c r="L80" s="44"/>
      <c r="M80" s="61"/>
    </row>
    <row r="81" spans="1:13" x14ac:dyDescent="0.2">
      <c r="A81" s="119" t="str">
        <f>IF(M81="","",IF(ISERROR(MATCH(M81,Modello_CE!D:D,0)),"codice MODELLO CE non valido",""))</f>
        <v/>
      </c>
      <c r="B81" s="120"/>
      <c r="C81" s="28"/>
      <c r="D81" s="28"/>
      <c r="E81" s="44"/>
      <c r="F81" s="28"/>
      <c r="G81" s="28"/>
      <c r="H81" s="28"/>
      <c r="I81" s="44"/>
      <c r="J81" s="44"/>
      <c r="K81" s="44"/>
      <c r="L81" s="44"/>
      <c r="M81" s="61"/>
    </row>
    <row r="82" spans="1:13" x14ac:dyDescent="0.2">
      <c r="A82" s="119" t="str">
        <f>IF(M82="","",IF(ISERROR(MATCH(M82,Modello_CE!D:D,0)),"codice MODELLO CE non valido",""))</f>
        <v/>
      </c>
      <c r="B82" s="120"/>
      <c r="C82" s="28"/>
      <c r="D82" s="28"/>
      <c r="E82" s="44"/>
      <c r="F82" s="28"/>
      <c r="G82" s="28"/>
      <c r="H82" s="28"/>
      <c r="I82" s="44"/>
      <c r="J82" s="44"/>
      <c r="K82" s="44"/>
      <c r="L82" s="44"/>
      <c r="M82" s="61"/>
    </row>
    <row r="83" spans="1:13" x14ac:dyDescent="0.2">
      <c r="A83" s="119" t="str">
        <f>IF(M83="","",IF(ISERROR(MATCH(M83,Modello_CE!D:D,0)),"codice MODELLO CE non valido",""))</f>
        <v/>
      </c>
      <c r="B83" s="120"/>
      <c r="C83" s="28"/>
      <c r="D83" s="28"/>
      <c r="E83" s="44"/>
      <c r="F83" s="28"/>
      <c r="G83" s="28"/>
      <c r="H83" s="28"/>
      <c r="I83" s="44"/>
      <c r="J83" s="44"/>
      <c r="K83" s="44"/>
      <c r="L83" s="44"/>
      <c r="M83" s="61"/>
    </row>
    <row r="84" spans="1:13" x14ac:dyDescent="0.2">
      <c r="A84" s="119" t="str">
        <f>IF(M84="","",IF(ISERROR(MATCH(M84,Modello_CE!D:D,0)),"codice MODELLO CE non valido",""))</f>
        <v/>
      </c>
      <c r="B84" s="120"/>
      <c r="C84" s="28"/>
      <c r="D84" s="28"/>
      <c r="E84" s="44"/>
      <c r="F84" s="28"/>
      <c r="G84" s="28"/>
      <c r="H84" s="28"/>
      <c r="I84" s="44"/>
      <c r="J84" s="44"/>
      <c r="K84" s="44"/>
      <c r="L84" s="44"/>
      <c r="M84" s="61"/>
    </row>
    <row r="85" spans="1:13" x14ac:dyDescent="0.2">
      <c r="A85" s="119" t="str">
        <f>IF(M85="","",IF(ISERROR(MATCH(M85,Modello_CE!D:D,0)),"codice MODELLO CE non valido",""))</f>
        <v/>
      </c>
      <c r="B85" s="120"/>
      <c r="C85" s="28"/>
      <c r="D85" s="28"/>
      <c r="E85" s="44"/>
      <c r="F85" s="28"/>
      <c r="G85" s="28"/>
      <c r="H85" s="28"/>
      <c r="I85" s="44"/>
      <c r="J85" s="44"/>
      <c r="K85" s="44"/>
      <c r="L85" s="44"/>
      <c r="M85" s="61"/>
    </row>
    <row r="86" spans="1:13" x14ac:dyDescent="0.2">
      <c r="A86" s="119" t="str">
        <f>IF(M86="","",IF(ISERROR(MATCH(M86,Modello_CE!D:D,0)),"codice MODELLO CE non valido",""))</f>
        <v/>
      </c>
      <c r="B86" s="120"/>
      <c r="C86" s="28"/>
      <c r="D86" s="28"/>
      <c r="E86" s="44"/>
      <c r="F86" s="28"/>
      <c r="G86" s="28"/>
      <c r="H86" s="28"/>
      <c r="I86" s="44"/>
      <c r="J86" s="44"/>
      <c r="K86" s="44"/>
      <c r="L86" s="44"/>
      <c r="M86" s="61"/>
    </row>
    <row r="87" spans="1:13" x14ac:dyDescent="0.2">
      <c r="A87" s="119" t="str">
        <f>IF(M87="","",IF(ISERROR(MATCH(M87,Modello_CE!D:D,0)),"codice MODELLO CE non valido",""))</f>
        <v/>
      </c>
      <c r="B87" s="120"/>
      <c r="C87" s="28"/>
      <c r="D87" s="28"/>
      <c r="E87" s="44"/>
      <c r="F87" s="28"/>
      <c r="G87" s="28"/>
      <c r="H87" s="28"/>
      <c r="I87" s="44"/>
      <c r="J87" s="44"/>
      <c r="K87" s="44"/>
      <c r="L87" s="44"/>
      <c r="M87" s="61"/>
    </row>
    <row r="88" spans="1:13" x14ac:dyDescent="0.2">
      <c r="A88" s="119" t="str">
        <f>IF(M88="","",IF(ISERROR(MATCH(M88,Modello_CE!D:D,0)),"codice MODELLO CE non valido",""))</f>
        <v/>
      </c>
      <c r="B88" s="120"/>
      <c r="C88" s="28"/>
      <c r="D88" s="28"/>
      <c r="E88" s="44"/>
      <c r="F88" s="28"/>
      <c r="G88" s="28"/>
      <c r="H88" s="28"/>
      <c r="I88" s="44"/>
      <c r="J88" s="44"/>
      <c r="K88" s="44"/>
      <c r="L88" s="44"/>
      <c r="M88" s="61"/>
    </row>
    <row r="89" spans="1:13" x14ac:dyDescent="0.2">
      <c r="A89" s="119" t="str">
        <f>IF(M89="","",IF(ISERROR(MATCH(M89,Modello_CE!D:D,0)),"codice MODELLO CE non valido",""))</f>
        <v/>
      </c>
      <c r="B89" s="120"/>
      <c r="C89" s="28"/>
      <c r="D89" s="28"/>
      <c r="E89" s="44"/>
      <c r="F89" s="28"/>
      <c r="G89" s="28"/>
      <c r="H89" s="28"/>
      <c r="I89" s="44"/>
      <c r="J89" s="44"/>
      <c r="K89" s="44"/>
      <c r="L89" s="44"/>
      <c r="M89" s="61"/>
    </row>
    <row r="90" spans="1:13" x14ac:dyDescent="0.2">
      <c r="A90" s="119" t="str">
        <f>IF(M90="","",IF(ISERROR(MATCH(M90,Modello_CE!D:D,0)),"codice MODELLO CE non valido",""))</f>
        <v/>
      </c>
      <c r="B90" s="120"/>
      <c r="C90" s="28"/>
      <c r="D90" s="28"/>
      <c r="E90" s="44"/>
      <c r="F90" s="28"/>
      <c r="G90" s="28"/>
      <c r="H90" s="28"/>
      <c r="I90" s="44"/>
      <c r="J90" s="44"/>
      <c r="K90" s="44"/>
      <c r="L90" s="44"/>
      <c r="M90" s="61"/>
    </row>
    <row r="91" spans="1:13" x14ac:dyDescent="0.2">
      <c r="A91" s="119" t="str">
        <f>IF(M91="","",IF(ISERROR(MATCH(M91,Modello_CE!D:D,0)),"codice MODELLO CE non valido",""))</f>
        <v/>
      </c>
      <c r="B91" s="120"/>
      <c r="C91" s="28"/>
      <c r="D91" s="28"/>
      <c r="E91" s="44"/>
      <c r="F91" s="28"/>
      <c r="G91" s="28"/>
      <c r="H91" s="28"/>
      <c r="I91" s="44"/>
      <c r="J91" s="44"/>
      <c r="K91" s="44"/>
      <c r="L91" s="44"/>
      <c r="M91" s="61"/>
    </row>
    <row r="92" spans="1:13" x14ac:dyDescent="0.2">
      <c r="A92" s="119" t="str">
        <f>IF(M92="","",IF(ISERROR(MATCH(M92,Modello_CE!D:D,0)),"codice MODELLO CE non valido",""))</f>
        <v/>
      </c>
      <c r="B92" s="120"/>
      <c r="C92" s="28"/>
      <c r="D92" s="28"/>
      <c r="E92" s="44"/>
      <c r="F92" s="28"/>
      <c r="G92" s="28"/>
      <c r="H92" s="28"/>
      <c r="I92" s="44"/>
      <c r="J92" s="44"/>
      <c r="K92" s="44"/>
      <c r="L92" s="44"/>
      <c r="M92" s="61"/>
    </row>
    <row r="93" spans="1:13" x14ac:dyDescent="0.2">
      <c r="A93" s="119" t="str">
        <f>IF(M93="","",IF(ISERROR(MATCH(M93,Modello_CE!D:D,0)),"codice MODELLO CE non valido",""))</f>
        <v/>
      </c>
      <c r="B93" s="120"/>
      <c r="C93" s="28"/>
      <c r="D93" s="28"/>
      <c r="E93" s="44"/>
      <c r="F93" s="28"/>
      <c r="G93" s="28"/>
      <c r="H93" s="28"/>
      <c r="I93" s="44"/>
      <c r="J93" s="44"/>
      <c r="K93" s="44"/>
      <c r="L93" s="44"/>
      <c r="M93" s="61"/>
    </row>
    <row r="94" spans="1:13" x14ac:dyDescent="0.2">
      <c r="A94" s="119" t="str">
        <f>IF(M94="","",IF(ISERROR(MATCH(M94,Modello_CE!D:D,0)),"codice MODELLO CE non valido",""))</f>
        <v/>
      </c>
      <c r="B94" s="120"/>
      <c r="C94" s="28"/>
      <c r="D94" s="28"/>
      <c r="E94" s="44"/>
      <c r="F94" s="28"/>
      <c r="G94" s="28"/>
      <c r="H94" s="28"/>
      <c r="I94" s="44"/>
      <c r="J94" s="44"/>
      <c r="K94" s="44"/>
      <c r="L94" s="44"/>
      <c r="M94" s="61"/>
    </row>
    <row r="95" spans="1:13" x14ac:dyDescent="0.2">
      <c r="A95" s="119" t="str">
        <f>IF(M95="","",IF(ISERROR(MATCH(M95,Modello_CE!D:D,0)),"codice MODELLO CE non valido",""))</f>
        <v/>
      </c>
      <c r="B95" s="120"/>
      <c r="C95" s="28"/>
      <c r="D95" s="28"/>
      <c r="E95" s="44"/>
      <c r="F95" s="28"/>
      <c r="G95" s="28"/>
      <c r="H95" s="28"/>
      <c r="I95" s="44"/>
      <c r="J95" s="44"/>
      <c r="K95" s="44"/>
      <c r="L95" s="44"/>
      <c r="M95" s="61"/>
    </row>
    <row r="96" spans="1:13" x14ac:dyDescent="0.2">
      <c r="A96" s="119" t="str">
        <f>IF(M96="","",IF(ISERROR(MATCH(M96,Modello_CE!D:D,0)),"codice MODELLO CE non valido",""))</f>
        <v/>
      </c>
      <c r="B96" s="120"/>
      <c r="C96" s="28"/>
      <c r="D96" s="28"/>
      <c r="E96" s="44"/>
      <c r="F96" s="28"/>
      <c r="G96" s="28"/>
      <c r="H96" s="28"/>
      <c r="I96" s="44"/>
      <c r="J96" s="44"/>
      <c r="K96" s="44"/>
      <c r="L96" s="44"/>
      <c r="M96" s="61"/>
    </row>
    <row r="97" spans="1:13" x14ac:dyDescent="0.2">
      <c r="A97" s="119" t="str">
        <f>IF(M97="","",IF(ISERROR(MATCH(M97,Modello_CE!D:D,0)),"codice MODELLO CE non valido",""))</f>
        <v/>
      </c>
      <c r="B97" s="120"/>
      <c r="C97" s="28"/>
      <c r="D97" s="28"/>
      <c r="E97" s="44"/>
      <c r="F97" s="28"/>
      <c r="G97" s="28"/>
      <c r="H97" s="28"/>
      <c r="I97" s="44"/>
      <c r="J97" s="44"/>
      <c r="K97" s="44"/>
      <c r="L97" s="44"/>
      <c r="M97" s="61"/>
    </row>
    <row r="98" spans="1:13" x14ac:dyDescent="0.2">
      <c r="A98" s="119" t="str">
        <f>IF(M98="","",IF(ISERROR(MATCH(M98,Modello_CE!D:D,0)),"codice MODELLO CE non valido",""))</f>
        <v/>
      </c>
      <c r="B98" s="120"/>
      <c r="C98" s="28"/>
      <c r="D98" s="28"/>
      <c r="E98" s="44"/>
      <c r="F98" s="28"/>
      <c r="G98" s="28"/>
      <c r="H98" s="28"/>
      <c r="I98" s="44"/>
      <c r="J98" s="44"/>
      <c r="K98" s="44"/>
      <c r="L98" s="44"/>
      <c r="M98" s="61"/>
    </row>
    <row r="99" spans="1:13" x14ac:dyDescent="0.2">
      <c r="A99" s="119" t="str">
        <f>IF(M99="","",IF(ISERROR(MATCH(M99,Modello_CE!D:D,0)),"codice MODELLO CE non valido",""))</f>
        <v/>
      </c>
      <c r="B99" s="120"/>
      <c r="C99" s="28"/>
      <c r="D99" s="28"/>
      <c r="E99" s="44"/>
      <c r="F99" s="28"/>
      <c r="G99" s="28"/>
      <c r="H99" s="28"/>
      <c r="I99" s="44"/>
      <c r="J99" s="44"/>
      <c r="K99" s="44"/>
      <c r="L99" s="44"/>
      <c r="M99" s="61"/>
    </row>
    <row r="100" spans="1:13" x14ac:dyDescent="0.2">
      <c r="A100" s="119" t="str">
        <f>IF(M100="","",IF(ISERROR(MATCH(M100,Modello_CE!D:D,0)),"codice MODELLO CE non valido",""))</f>
        <v/>
      </c>
      <c r="B100" s="120"/>
      <c r="C100" s="28"/>
      <c r="D100" s="28"/>
      <c r="E100" s="44"/>
      <c r="F100" s="28"/>
      <c r="G100" s="28"/>
      <c r="H100" s="28"/>
      <c r="I100" s="44"/>
      <c r="J100" s="44"/>
      <c r="K100" s="44"/>
      <c r="L100" s="44"/>
      <c r="M100" s="61"/>
    </row>
    <row r="101" spans="1:13" x14ac:dyDescent="0.2">
      <c r="A101" s="119" t="str">
        <f>IF(M101="","",IF(ISERROR(MATCH(M101,Modello_CE!D:D,0)),"codice MODELLO CE non valido",""))</f>
        <v/>
      </c>
      <c r="B101" s="120"/>
      <c r="C101" s="28"/>
      <c r="D101" s="28"/>
      <c r="E101" s="44"/>
      <c r="F101" s="28"/>
      <c r="G101" s="28"/>
      <c r="H101" s="28"/>
      <c r="I101" s="44"/>
      <c r="J101" s="44"/>
      <c r="K101" s="44"/>
      <c r="L101" s="44"/>
      <c r="M101" s="61"/>
    </row>
    <row r="102" spans="1:13" x14ac:dyDescent="0.2">
      <c r="A102" s="119" t="str">
        <f>IF(M102="","",IF(ISERROR(MATCH(M102,Modello_CE!D:D,0)),"codice MODELLO CE non valido",""))</f>
        <v/>
      </c>
      <c r="B102" s="120"/>
      <c r="C102" s="28"/>
      <c r="D102" s="28"/>
      <c r="E102" s="44"/>
      <c r="F102" s="28"/>
      <c r="G102" s="28"/>
      <c r="H102" s="28"/>
      <c r="I102" s="44"/>
      <c r="J102" s="44"/>
      <c r="K102" s="44"/>
      <c r="L102" s="44"/>
      <c r="M102" s="61"/>
    </row>
    <row r="103" spans="1:13" x14ac:dyDescent="0.2">
      <c r="A103" s="119" t="str">
        <f>IF(M103="","",IF(ISERROR(MATCH(M103,Modello_CE!D:D,0)),"codice MODELLO CE non valido",""))</f>
        <v/>
      </c>
      <c r="B103" s="120"/>
      <c r="C103" s="28"/>
      <c r="D103" s="28"/>
      <c r="E103" s="44"/>
      <c r="F103" s="28"/>
      <c r="G103" s="28"/>
      <c r="H103" s="28"/>
      <c r="I103" s="44"/>
      <c r="J103" s="44"/>
      <c r="K103" s="44"/>
      <c r="L103" s="44"/>
      <c r="M103" s="61"/>
    </row>
    <row r="104" spans="1:13" x14ac:dyDescent="0.2">
      <c r="A104" s="119" t="str">
        <f>IF(M104="","",IF(ISERROR(MATCH(M104,Modello_CE!D:D,0)),"codice MODELLO CE non valido",""))</f>
        <v/>
      </c>
      <c r="B104" s="120"/>
      <c r="C104" s="28"/>
      <c r="D104" s="28"/>
      <c r="E104" s="44"/>
      <c r="F104" s="28"/>
      <c r="G104" s="28"/>
      <c r="H104" s="28"/>
      <c r="I104" s="44"/>
      <c r="J104" s="44"/>
      <c r="K104" s="44"/>
      <c r="L104" s="44"/>
      <c r="M104" s="61"/>
    </row>
    <row r="105" spans="1:13" x14ac:dyDescent="0.2">
      <c r="A105" s="119" t="str">
        <f>IF(M105="","",IF(ISERROR(MATCH(M105,Modello_CE!D:D,0)),"codice MODELLO CE non valido",""))</f>
        <v/>
      </c>
      <c r="B105" s="120"/>
      <c r="C105" s="28"/>
      <c r="D105" s="28"/>
      <c r="E105" s="44"/>
      <c r="F105" s="28"/>
      <c r="G105" s="28"/>
      <c r="H105" s="28"/>
      <c r="I105" s="44"/>
      <c r="J105" s="44"/>
      <c r="K105" s="44"/>
      <c r="L105" s="44"/>
      <c r="M105" s="61"/>
    </row>
    <row r="106" spans="1:13" x14ac:dyDescent="0.2">
      <c r="A106" s="119" t="str">
        <f>IF(M106="","",IF(ISERROR(MATCH(M106,Modello_CE!D:D,0)),"codice MODELLO CE non valido",""))</f>
        <v/>
      </c>
      <c r="B106" s="120"/>
      <c r="C106" s="28"/>
      <c r="D106" s="28"/>
      <c r="E106" s="44"/>
      <c r="F106" s="28"/>
      <c r="G106" s="28"/>
      <c r="H106" s="28"/>
      <c r="I106" s="44"/>
      <c r="J106" s="44"/>
      <c r="K106" s="44"/>
      <c r="L106" s="44"/>
      <c r="M106" s="61"/>
    </row>
    <row r="107" spans="1:13" x14ac:dyDescent="0.2">
      <c r="A107" s="119" t="str">
        <f>IF(M107="","",IF(ISERROR(MATCH(M107,Modello_CE!D:D,0)),"codice MODELLO CE non valido",""))</f>
        <v/>
      </c>
      <c r="B107" s="120"/>
      <c r="C107" s="28"/>
      <c r="D107" s="28"/>
      <c r="E107" s="44"/>
      <c r="F107" s="28"/>
      <c r="G107" s="28"/>
      <c r="H107" s="28"/>
      <c r="I107" s="44"/>
      <c r="J107" s="44"/>
      <c r="K107" s="44"/>
      <c r="L107" s="44"/>
      <c r="M107" s="61"/>
    </row>
    <row r="108" spans="1:13" x14ac:dyDescent="0.2">
      <c r="A108" s="119" t="str">
        <f>IF(M108="","",IF(ISERROR(MATCH(M108,Modello_CE!D:D,0)),"codice MODELLO CE non valido",""))</f>
        <v/>
      </c>
      <c r="B108" s="120"/>
      <c r="C108" s="28"/>
      <c r="D108" s="28"/>
      <c r="E108" s="44"/>
      <c r="F108" s="28"/>
      <c r="G108" s="28"/>
      <c r="H108" s="28"/>
      <c r="I108" s="44"/>
      <c r="J108" s="44"/>
      <c r="K108" s="44"/>
      <c r="L108" s="44"/>
      <c r="M108" s="61"/>
    </row>
    <row r="109" spans="1:13" x14ac:dyDescent="0.2">
      <c r="A109" s="119" t="str">
        <f>IF(M109="","",IF(ISERROR(MATCH(M109,Modello_CE!D:D,0)),"codice MODELLO CE non valido",""))</f>
        <v/>
      </c>
      <c r="B109" s="120"/>
      <c r="C109" s="28"/>
      <c r="D109" s="28"/>
      <c r="E109" s="44"/>
      <c r="F109" s="28"/>
      <c r="G109" s="28"/>
      <c r="H109" s="28"/>
      <c r="I109" s="44"/>
      <c r="J109" s="44"/>
      <c r="K109" s="44"/>
      <c r="L109" s="44"/>
      <c r="M109" s="61"/>
    </row>
    <row r="110" spans="1:13" x14ac:dyDescent="0.2">
      <c r="A110" s="119" t="str">
        <f>IF(M110="","",IF(ISERROR(MATCH(M110,Modello_CE!D:D,0)),"codice MODELLO CE non valido",""))</f>
        <v/>
      </c>
      <c r="B110" s="120"/>
      <c r="C110" s="28"/>
      <c r="D110" s="28"/>
      <c r="E110" s="44"/>
      <c r="F110" s="28"/>
      <c r="G110" s="28"/>
      <c r="H110" s="28"/>
      <c r="I110" s="44"/>
      <c r="J110" s="44"/>
      <c r="K110" s="44"/>
      <c r="L110" s="44"/>
      <c r="M110" s="61"/>
    </row>
    <row r="111" spans="1:13" x14ac:dyDescent="0.2">
      <c r="A111" s="119" t="str">
        <f>IF(M111="","",IF(ISERROR(MATCH(M111,Modello_CE!D:D,0)),"codice MODELLO CE non valido",""))</f>
        <v/>
      </c>
      <c r="B111" s="120"/>
      <c r="C111" s="28"/>
      <c r="D111" s="28"/>
      <c r="E111" s="44"/>
      <c r="F111" s="28"/>
      <c r="G111" s="28"/>
      <c r="H111" s="28"/>
      <c r="I111" s="44"/>
      <c r="J111" s="44"/>
      <c r="K111" s="44"/>
      <c r="L111" s="44"/>
      <c r="M111" s="61"/>
    </row>
    <row r="112" spans="1:13" x14ac:dyDescent="0.2">
      <c r="A112" s="119" t="str">
        <f>IF(M112="","",IF(ISERROR(MATCH(M112,Modello_CE!D:D,0)),"codice MODELLO CE non valido",""))</f>
        <v/>
      </c>
      <c r="B112" s="120"/>
      <c r="C112" s="28"/>
      <c r="D112" s="28"/>
      <c r="E112" s="44"/>
      <c r="F112" s="28"/>
      <c r="G112" s="28"/>
      <c r="H112" s="28"/>
      <c r="I112" s="44"/>
      <c r="J112" s="44"/>
      <c r="K112" s="44"/>
      <c r="L112" s="44"/>
      <c r="M112" s="61"/>
    </row>
    <row r="113" spans="1:13" x14ac:dyDescent="0.2">
      <c r="A113" s="119" t="str">
        <f>IF(M113="","",IF(ISERROR(MATCH(M113,Modello_CE!D:D,0)),"codice MODELLO CE non valido",""))</f>
        <v/>
      </c>
      <c r="B113" s="120"/>
      <c r="C113" s="28"/>
      <c r="D113" s="28"/>
      <c r="E113" s="44"/>
      <c r="F113" s="28"/>
      <c r="G113" s="28"/>
      <c r="H113" s="28"/>
      <c r="I113" s="44"/>
      <c r="J113" s="44"/>
      <c r="K113" s="44"/>
      <c r="L113" s="44"/>
      <c r="M113" s="61"/>
    </row>
    <row r="114" spans="1:13" x14ac:dyDescent="0.2">
      <c r="A114" s="119" t="str">
        <f>IF(M114="","",IF(ISERROR(MATCH(M114,Modello_CE!D:D,0)),"codice MODELLO CE non valido",""))</f>
        <v/>
      </c>
      <c r="B114" s="120"/>
      <c r="C114" s="28"/>
      <c r="D114" s="28"/>
      <c r="E114" s="44"/>
      <c r="F114" s="28"/>
      <c r="G114" s="28"/>
      <c r="H114" s="28"/>
      <c r="I114" s="44"/>
      <c r="J114" s="44"/>
      <c r="K114" s="44"/>
      <c r="L114" s="44"/>
      <c r="M114" s="61"/>
    </row>
    <row r="115" spans="1:13" x14ac:dyDescent="0.2">
      <c r="A115" s="119" t="str">
        <f>IF(M115="","",IF(ISERROR(MATCH(M115,Modello_CE!D:D,0)),"codice MODELLO CE non valido",""))</f>
        <v/>
      </c>
      <c r="B115" s="120"/>
      <c r="C115" s="28"/>
      <c r="D115" s="28"/>
      <c r="E115" s="44"/>
      <c r="F115" s="28"/>
      <c r="G115" s="28"/>
      <c r="H115" s="28"/>
      <c r="I115" s="44"/>
      <c r="J115" s="44"/>
      <c r="K115" s="44"/>
      <c r="L115" s="44"/>
      <c r="M115" s="61"/>
    </row>
    <row r="116" spans="1:13" x14ac:dyDescent="0.2">
      <c r="A116" s="119" t="str">
        <f>IF(M116="","",IF(ISERROR(MATCH(M116,Modello_CE!D:D,0)),"codice MODELLO CE non valido",""))</f>
        <v/>
      </c>
      <c r="B116" s="120"/>
      <c r="C116" s="28"/>
      <c r="D116" s="28"/>
      <c r="E116" s="44"/>
      <c r="F116" s="28"/>
      <c r="G116" s="28"/>
      <c r="H116" s="28"/>
      <c r="I116" s="44"/>
      <c r="J116" s="44"/>
      <c r="K116" s="44"/>
      <c r="L116" s="44"/>
      <c r="M116" s="61"/>
    </row>
    <row r="117" spans="1:13" x14ac:dyDescent="0.2">
      <c r="A117" s="119" t="str">
        <f>IF(M117="","",IF(ISERROR(MATCH(M117,Modello_CE!D:D,0)),"codice MODELLO CE non valido",""))</f>
        <v/>
      </c>
      <c r="B117" s="120"/>
      <c r="C117" s="28"/>
      <c r="D117" s="28"/>
      <c r="E117" s="44"/>
      <c r="F117" s="28"/>
      <c r="G117" s="28"/>
      <c r="H117" s="28"/>
      <c r="I117" s="44"/>
      <c r="J117" s="44"/>
      <c r="K117" s="44"/>
      <c r="L117" s="44"/>
      <c r="M117" s="61"/>
    </row>
    <row r="118" spans="1:13" x14ac:dyDescent="0.2">
      <c r="A118" s="119" t="str">
        <f>IF(M118="","",IF(ISERROR(MATCH(M118,Modello_CE!D:D,0)),"codice MODELLO CE non valido",""))</f>
        <v/>
      </c>
      <c r="B118" s="120"/>
      <c r="C118" s="28"/>
      <c r="D118" s="28"/>
      <c r="E118" s="44"/>
      <c r="F118" s="28"/>
      <c r="G118" s="28"/>
      <c r="H118" s="28"/>
      <c r="I118" s="44"/>
      <c r="J118" s="44"/>
      <c r="K118" s="44"/>
      <c r="L118" s="44"/>
      <c r="M118" s="61"/>
    </row>
    <row r="119" spans="1:13" x14ac:dyDescent="0.2">
      <c r="A119" s="119" t="str">
        <f>IF(M119="","",IF(ISERROR(MATCH(M119,Modello_CE!D:D,0)),"codice MODELLO CE non valido",""))</f>
        <v/>
      </c>
      <c r="B119" s="120"/>
      <c r="C119" s="28"/>
      <c r="D119" s="28"/>
      <c r="E119" s="44"/>
      <c r="F119" s="28"/>
      <c r="G119" s="28"/>
      <c r="H119" s="28"/>
      <c r="I119" s="44"/>
      <c r="J119" s="44"/>
      <c r="K119" s="44"/>
      <c r="L119" s="44"/>
      <c r="M119" s="61"/>
    </row>
    <row r="120" spans="1:13" x14ac:dyDescent="0.2">
      <c r="A120" s="119" t="str">
        <f>IF(M120="","",IF(ISERROR(MATCH(M120,Modello_CE!D:D,0)),"codice MODELLO CE non valido",""))</f>
        <v/>
      </c>
      <c r="B120" s="120"/>
      <c r="C120" s="28"/>
      <c r="D120" s="28"/>
      <c r="E120" s="44"/>
      <c r="F120" s="28"/>
      <c r="G120" s="28"/>
      <c r="H120" s="28"/>
      <c r="I120" s="44"/>
      <c r="J120" s="44"/>
      <c r="K120" s="44"/>
      <c r="L120" s="44"/>
      <c r="M120" s="61"/>
    </row>
    <row r="121" spans="1:13" x14ac:dyDescent="0.2">
      <c r="A121" s="119" t="str">
        <f>IF(M121="","",IF(ISERROR(MATCH(M121,Modello_CE!D:D,0)),"codice MODELLO CE non valido",""))</f>
        <v/>
      </c>
      <c r="B121" s="120"/>
      <c r="C121" s="28"/>
      <c r="D121" s="28"/>
      <c r="E121" s="44"/>
      <c r="F121" s="28"/>
      <c r="G121" s="28"/>
      <c r="H121" s="28"/>
      <c r="I121" s="44"/>
      <c r="J121" s="44"/>
      <c r="K121" s="44"/>
      <c r="L121" s="44"/>
      <c r="M121" s="61"/>
    </row>
    <row r="122" spans="1:13" x14ac:dyDescent="0.2">
      <c r="A122" s="119" t="str">
        <f>IF(M122="","",IF(ISERROR(MATCH(M122,Modello_CE!D:D,0)),"codice MODELLO CE non valido",""))</f>
        <v/>
      </c>
      <c r="B122" s="120"/>
      <c r="C122" s="28"/>
      <c r="D122" s="28"/>
      <c r="E122" s="44"/>
      <c r="F122" s="28"/>
      <c r="G122" s="28"/>
      <c r="H122" s="28"/>
      <c r="I122" s="44"/>
      <c r="J122" s="44"/>
      <c r="K122" s="44"/>
      <c r="L122" s="44"/>
      <c r="M122" s="61"/>
    </row>
    <row r="123" spans="1:13" x14ac:dyDescent="0.2">
      <c r="A123" s="119" t="str">
        <f>IF(M123="","",IF(ISERROR(MATCH(M123,Modello_CE!D:D,0)),"codice MODELLO CE non valido",""))</f>
        <v/>
      </c>
      <c r="B123" s="120"/>
      <c r="C123" s="28"/>
      <c r="D123" s="28"/>
      <c r="E123" s="44"/>
      <c r="F123" s="28"/>
      <c r="G123" s="28"/>
      <c r="H123" s="28"/>
      <c r="I123" s="44"/>
      <c r="J123" s="44"/>
      <c r="K123" s="44"/>
      <c r="L123" s="44"/>
      <c r="M123" s="61"/>
    </row>
    <row r="124" spans="1:13" x14ac:dyDescent="0.2">
      <c r="A124" s="119" t="str">
        <f>IF(M124="","",IF(ISERROR(MATCH(M124,Modello_CE!D:D,0)),"codice MODELLO CE non valido",""))</f>
        <v/>
      </c>
      <c r="B124" s="120"/>
      <c r="C124" s="28"/>
      <c r="D124" s="28"/>
      <c r="E124" s="44"/>
      <c r="F124" s="28"/>
      <c r="G124" s="28"/>
      <c r="H124" s="28"/>
      <c r="I124" s="44"/>
      <c r="J124" s="44"/>
      <c r="K124" s="44"/>
      <c r="L124" s="44"/>
      <c r="M124" s="61"/>
    </row>
    <row r="125" spans="1:13" x14ac:dyDescent="0.2">
      <c r="A125" s="119" t="str">
        <f>IF(M125="","",IF(ISERROR(MATCH(M125,Modello_CE!D:D,0)),"codice MODELLO CE non valido",""))</f>
        <v/>
      </c>
      <c r="B125" s="120"/>
      <c r="C125" s="28"/>
      <c r="D125" s="28"/>
      <c r="E125" s="44"/>
      <c r="F125" s="28"/>
      <c r="G125" s="28"/>
      <c r="H125" s="28"/>
      <c r="I125" s="44"/>
      <c r="J125" s="44"/>
      <c r="K125" s="44"/>
      <c r="L125" s="44"/>
      <c r="M125" s="61"/>
    </row>
    <row r="126" spans="1:13" x14ac:dyDescent="0.2">
      <c r="A126" s="119" t="str">
        <f>IF(M126="","",IF(ISERROR(MATCH(M126,Modello_CE!D:D,0)),"codice MODELLO CE non valido",""))</f>
        <v/>
      </c>
      <c r="B126" s="120"/>
      <c r="C126" s="28"/>
      <c r="D126" s="28"/>
      <c r="E126" s="44"/>
      <c r="F126" s="28"/>
      <c r="G126" s="28"/>
      <c r="H126" s="28"/>
      <c r="I126" s="44"/>
      <c r="J126" s="44"/>
      <c r="K126" s="44"/>
      <c r="L126" s="44"/>
      <c r="M126" s="61"/>
    </row>
    <row r="127" spans="1:13" x14ac:dyDescent="0.2">
      <c r="A127" s="119" t="str">
        <f>IF(M127="","",IF(ISERROR(MATCH(M127,Modello_CE!D:D,0)),"codice MODELLO CE non valido",""))</f>
        <v/>
      </c>
      <c r="B127" s="120"/>
      <c r="C127" s="28"/>
      <c r="D127" s="28"/>
      <c r="E127" s="44"/>
      <c r="F127" s="28"/>
      <c r="G127" s="28"/>
      <c r="H127" s="28"/>
      <c r="I127" s="44"/>
      <c r="J127" s="44"/>
      <c r="K127" s="44"/>
      <c r="L127" s="44"/>
      <c r="M127" s="61"/>
    </row>
    <row r="128" spans="1:13" x14ac:dyDescent="0.2">
      <c r="A128" s="119" t="str">
        <f>IF(M128="","",IF(ISERROR(MATCH(M128,Modello_CE!D:D,0)),"codice MODELLO CE non valido",""))</f>
        <v/>
      </c>
      <c r="B128" s="120"/>
      <c r="C128" s="28"/>
      <c r="D128" s="28"/>
      <c r="E128" s="44"/>
      <c r="F128" s="28"/>
      <c r="G128" s="28"/>
      <c r="H128" s="28"/>
      <c r="I128" s="44"/>
      <c r="J128" s="44"/>
      <c r="K128" s="44"/>
      <c r="L128" s="44"/>
      <c r="M128" s="61"/>
    </row>
    <row r="129" spans="1:13" x14ac:dyDescent="0.2">
      <c r="A129" s="119" t="str">
        <f>IF(M129="","",IF(ISERROR(MATCH(M129,Modello_CE!D:D,0)),"codice MODELLO CE non valido",""))</f>
        <v/>
      </c>
      <c r="B129" s="120"/>
      <c r="C129" s="28"/>
      <c r="D129" s="28"/>
      <c r="E129" s="44"/>
      <c r="F129" s="28"/>
      <c r="G129" s="28"/>
      <c r="H129" s="28"/>
      <c r="I129" s="44"/>
      <c r="J129" s="44"/>
      <c r="K129" s="44"/>
      <c r="L129" s="44"/>
      <c r="M129" s="61"/>
    </row>
    <row r="130" spans="1:13" x14ac:dyDescent="0.2">
      <c r="A130" s="119" t="str">
        <f>IF(M130="","",IF(ISERROR(MATCH(M130,Modello_CE!D:D,0)),"codice MODELLO CE non valido",""))</f>
        <v/>
      </c>
      <c r="B130" s="120"/>
      <c r="C130" s="28"/>
      <c r="D130" s="28"/>
      <c r="E130" s="44"/>
      <c r="F130" s="28"/>
      <c r="G130" s="28"/>
      <c r="H130" s="28"/>
      <c r="I130" s="44"/>
      <c r="J130" s="44"/>
      <c r="K130" s="44"/>
      <c r="L130" s="44"/>
      <c r="M130" s="61"/>
    </row>
    <row r="131" spans="1:13" x14ac:dyDescent="0.2">
      <c r="A131" s="119" t="str">
        <f>IF(M131="","",IF(ISERROR(MATCH(M131,Modello_CE!D:D,0)),"codice MODELLO CE non valido",""))</f>
        <v/>
      </c>
      <c r="B131" s="120"/>
      <c r="C131" s="28"/>
      <c r="D131" s="28"/>
      <c r="E131" s="44"/>
      <c r="F131" s="28"/>
      <c r="G131" s="28"/>
      <c r="H131" s="28"/>
      <c r="I131" s="44"/>
      <c r="J131" s="44"/>
      <c r="K131" s="44"/>
      <c r="L131" s="44"/>
      <c r="M131" s="61"/>
    </row>
    <row r="132" spans="1:13" x14ac:dyDescent="0.2">
      <c r="A132" s="119" t="str">
        <f>IF(M132="","",IF(ISERROR(MATCH(M132,Modello_CE!D:D,0)),"codice MODELLO CE non valido",""))</f>
        <v/>
      </c>
      <c r="B132" s="120"/>
      <c r="C132" s="28"/>
      <c r="D132" s="28"/>
      <c r="E132" s="44"/>
      <c r="F132" s="28"/>
      <c r="G132" s="28"/>
      <c r="H132" s="28"/>
      <c r="I132" s="44"/>
      <c r="J132" s="44"/>
      <c r="K132" s="44"/>
      <c r="L132" s="44"/>
      <c r="M132" s="61"/>
    </row>
    <row r="133" spans="1:13" x14ac:dyDescent="0.2">
      <c r="A133" s="119" t="str">
        <f>IF(M133="","",IF(ISERROR(MATCH(M133,Modello_CE!D:D,0)),"codice MODELLO CE non valido",""))</f>
        <v/>
      </c>
      <c r="B133" s="120"/>
      <c r="C133" s="28"/>
      <c r="D133" s="28"/>
      <c r="E133" s="44"/>
      <c r="F133" s="28"/>
      <c r="G133" s="28"/>
      <c r="H133" s="28"/>
      <c r="I133" s="44"/>
      <c r="J133" s="44"/>
      <c r="K133" s="44"/>
      <c r="L133" s="44"/>
      <c r="M133" s="61"/>
    </row>
    <row r="134" spans="1:13" x14ac:dyDescent="0.2">
      <c r="A134" s="119" t="str">
        <f>IF(M134="","",IF(ISERROR(MATCH(M134,Modello_CE!D:D,0)),"codice MODELLO CE non valido",""))</f>
        <v/>
      </c>
      <c r="B134" s="120"/>
      <c r="C134" s="28"/>
      <c r="D134" s="28"/>
      <c r="E134" s="44"/>
      <c r="F134" s="28"/>
      <c r="G134" s="28"/>
      <c r="H134" s="28"/>
      <c r="I134" s="44"/>
      <c r="J134" s="44"/>
      <c r="K134" s="44"/>
      <c r="L134" s="44"/>
      <c r="M134" s="61"/>
    </row>
    <row r="135" spans="1:13" x14ac:dyDescent="0.2">
      <c r="A135" s="119" t="str">
        <f>IF(M135="","",IF(ISERROR(MATCH(M135,Modello_CE!D:D,0)),"codice MODELLO CE non valido",""))</f>
        <v/>
      </c>
      <c r="B135" s="120"/>
      <c r="C135" s="28"/>
      <c r="D135" s="28"/>
      <c r="E135" s="44"/>
      <c r="F135" s="28"/>
      <c r="G135" s="28"/>
      <c r="H135" s="28"/>
      <c r="I135" s="44"/>
      <c r="J135" s="44"/>
      <c r="K135" s="44"/>
      <c r="L135" s="44"/>
      <c r="M135" s="61"/>
    </row>
    <row r="136" spans="1:13" x14ac:dyDescent="0.2">
      <c r="A136" s="119" t="str">
        <f>IF(M136="","",IF(ISERROR(MATCH(M136,Modello_CE!D:D,0)),"codice MODELLO CE non valido",""))</f>
        <v/>
      </c>
      <c r="B136" s="120"/>
      <c r="C136" s="28"/>
      <c r="D136" s="28"/>
      <c r="E136" s="44"/>
      <c r="F136" s="28"/>
      <c r="G136" s="28"/>
      <c r="H136" s="28"/>
      <c r="I136" s="44"/>
      <c r="J136" s="44"/>
      <c r="K136" s="44"/>
      <c r="L136" s="44"/>
      <c r="M136" s="61"/>
    </row>
    <row r="137" spans="1:13" x14ac:dyDescent="0.2">
      <c r="A137" s="119" t="str">
        <f>IF(M137="","",IF(ISERROR(MATCH(M137,Modello_CE!D:D,0)),"codice MODELLO CE non valido",""))</f>
        <v/>
      </c>
      <c r="B137" s="120"/>
      <c r="C137" s="28"/>
      <c r="D137" s="28"/>
      <c r="E137" s="44"/>
      <c r="F137" s="28"/>
      <c r="G137" s="28"/>
      <c r="H137" s="28"/>
      <c r="I137" s="44"/>
      <c r="J137" s="44"/>
      <c r="K137" s="44"/>
      <c r="L137" s="44"/>
      <c r="M137" s="61"/>
    </row>
    <row r="138" spans="1:13" x14ac:dyDescent="0.2">
      <c r="A138" s="119" t="str">
        <f>IF(M138="","",IF(ISERROR(MATCH(M138,Modello_CE!D:D,0)),"codice MODELLO CE non valido",""))</f>
        <v/>
      </c>
      <c r="B138" s="120"/>
      <c r="C138" s="28"/>
      <c r="D138" s="28"/>
      <c r="E138" s="44"/>
      <c r="F138" s="28"/>
      <c r="G138" s="28"/>
      <c r="H138" s="28"/>
      <c r="I138" s="44"/>
      <c r="J138" s="44"/>
      <c r="K138" s="44"/>
      <c r="L138" s="44"/>
      <c r="M138" s="61"/>
    </row>
    <row r="139" spans="1:13" x14ac:dyDescent="0.2">
      <c r="A139" s="119" t="str">
        <f>IF(M139="","",IF(ISERROR(MATCH(M139,Modello_CE!D:D,0)),"codice MODELLO CE non valido",""))</f>
        <v/>
      </c>
      <c r="B139" s="120"/>
      <c r="C139" s="28"/>
      <c r="D139" s="28"/>
      <c r="E139" s="44"/>
      <c r="F139" s="28"/>
      <c r="G139" s="28"/>
      <c r="H139" s="28"/>
      <c r="I139" s="44"/>
      <c r="J139" s="44"/>
      <c r="K139" s="44"/>
      <c r="L139" s="44"/>
      <c r="M139" s="61"/>
    </row>
    <row r="140" spans="1:13" x14ac:dyDescent="0.2">
      <c r="A140" s="119" t="str">
        <f>IF(M140="","",IF(ISERROR(MATCH(M140,Modello_CE!D:D,0)),"codice MODELLO CE non valido",""))</f>
        <v/>
      </c>
      <c r="B140" s="120"/>
      <c r="C140" s="28"/>
      <c r="D140" s="28"/>
      <c r="E140" s="44"/>
      <c r="F140" s="28"/>
      <c r="G140" s="28"/>
      <c r="H140" s="28"/>
      <c r="I140" s="44"/>
      <c r="J140" s="44"/>
      <c r="K140" s="44"/>
      <c r="L140" s="44"/>
      <c r="M140" s="61"/>
    </row>
    <row r="141" spans="1:13" x14ac:dyDescent="0.2">
      <c r="A141" s="119" t="str">
        <f>IF(M141="","",IF(ISERROR(MATCH(M141,Modello_CE!D:D,0)),"codice MODELLO CE non valido",""))</f>
        <v/>
      </c>
      <c r="B141" s="120"/>
      <c r="C141" s="28"/>
      <c r="D141" s="28"/>
      <c r="E141" s="44"/>
      <c r="F141" s="28"/>
      <c r="G141" s="28"/>
      <c r="H141" s="28"/>
      <c r="I141" s="44"/>
      <c r="J141" s="44"/>
      <c r="K141" s="44"/>
      <c r="L141" s="44"/>
      <c r="M141" s="61"/>
    </row>
    <row r="142" spans="1:13" x14ac:dyDescent="0.2">
      <c r="A142" s="119" t="str">
        <f>IF(M142="","",IF(ISERROR(MATCH(M142,Modello_CE!D:D,0)),"codice MODELLO CE non valido",""))</f>
        <v/>
      </c>
      <c r="B142" s="120"/>
      <c r="C142" s="28"/>
      <c r="D142" s="28"/>
      <c r="E142" s="44"/>
      <c r="F142" s="28"/>
      <c r="G142" s="28"/>
      <c r="H142" s="28"/>
      <c r="I142" s="44"/>
      <c r="J142" s="44"/>
      <c r="K142" s="44"/>
      <c r="L142" s="44"/>
      <c r="M142" s="61"/>
    </row>
    <row r="143" spans="1:13" x14ac:dyDescent="0.2">
      <c r="A143" s="119" t="str">
        <f>IF(M143="","",IF(ISERROR(MATCH(M143,Modello_CE!D:D,0)),"codice MODELLO CE non valido",""))</f>
        <v/>
      </c>
      <c r="B143" s="120"/>
      <c r="C143" s="28"/>
      <c r="D143" s="28"/>
      <c r="E143" s="44"/>
      <c r="F143" s="28"/>
      <c r="G143" s="28"/>
      <c r="H143" s="28"/>
      <c r="I143" s="44"/>
      <c r="J143" s="44"/>
      <c r="K143" s="44"/>
      <c r="L143" s="44"/>
      <c r="M143" s="61"/>
    </row>
    <row r="144" spans="1:13" x14ac:dyDescent="0.2">
      <c r="A144" s="119" t="str">
        <f>IF(M144="","",IF(ISERROR(MATCH(M144,Modello_CE!D:D,0)),"codice MODELLO CE non valido",""))</f>
        <v/>
      </c>
      <c r="B144" s="120"/>
      <c r="C144" s="28"/>
      <c r="D144" s="28"/>
      <c r="E144" s="44"/>
      <c r="F144" s="28"/>
      <c r="G144" s="28"/>
      <c r="H144" s="28"/>
      <c r="I144" s="44"/>
      <c r="J144" s="44"/>
      <c r="K144" s="44"/>
      <c r="L144" s="44"/>
      <c r="M144" s="61"/>
    </row>
    <row r="145" spans="1:13" x14ac:dyDescent="0.2">
      <c r="A145" s="119" t="str">
        <f>IF(M145="","",IF(ISERROR(MATCH(M145,Modello_CE!D:D,0)),"codice MODELLO CE non valido",""))</f>
        <v/>
      </c>
      <c r="B145" s="120"/>
      <c r="C145" s="28"/>
      <c r="D145" s="28"/>
      <c r="E145" s="44"/>
      <c r="F145" s="28"/>
      <c r="G145" s="28"/>
      <c r="H145" s="28"/>
      <c r="I145" s="44"/>
      <c r="J145" s="44"/>
      <c r="K145" s="44"/>
      <c r="L145" s="44"/>
      <c r="M145" s="61"/>
    </row>
    <row r="146" spans="1:13" x14ac:dyDescent="0.2">
      <c r="A146" s="119" t="str">
        <f>IF(M146="","",IF(ISERROR(MATCH(M146,Modello_CE!D:D,0)),"codice MODELLO CE non valido",""))</f>
        <v/>
      </c>
      <c r="B146" s="120"/>
      <c r="C146" s="28"/>
      <c r="D146" s="28"/>
      <c r="E146" s="44"/>
      <c r="F146" s="28"/>
      <c r="G146" s="28"/>
      <c r="H146" s="28"/>
      <c r="I146" s="44"/>
      <c r="J146" s="44"/>
      <c r="K146" s="44"/>
      <c r="L146" s="44"/>
      <c r="M146" s="61"/>
    </row>
    <row r="147" spans="1:13" x14ac:dyDescent="0.2">
      <c r="A147" s="119" t="str">
        <f>IF(M147="","",IF(ISERROR(MATCH(M147,Modello_CE!D:D,0)),"codice MODELLO CE non valido",""))</f>
        <v/>
      </c>
      <c r="B147" s="120"/>
      <c r="C147" s="28"/>
      <c r="D147" s="28"/>
      <c r="E147" s="44"/>
      <c r="F147" s="28"/>
      <c r="G147" s="28"/>
      <c r="H147" s="28"/>
      <c r="I147" s="44"/>
      <c r="J147" s="44"/>
      <c r="K147" s="44"/>
      <c r="L147" s="44"/>
      <c r="M147" s="61"/>
    </row>
    <row r="148" spans="1:13" x14ac:dyDescent="0.2">
      <c r="A148" s="119" t="str">
        <f>IF(M148="","",IF(ISERROR(MATCH(M148,Modello_CE!D:D,0)),"codice MODELLO CE non valido",""))</f>
        <v/>
      </c>
      <c r="B148" s="120"/>
      <c r="C148" s="28"/>
      <c r="D148" s="28"/>
      <c r="E148" s="44"/>
      <c r="F148" s="28"/>
      <c r="G148" s="28"/>
      <c r="H148" s="28"/>
      <c r="I148" s="44"/>
      <c r="J148" s="44"/>
      <c r="K148" s="44"/>
      <c r="L148" s="44"/>
      <c r="M148" s="61"/>
    </row>
    <row r="149" spans="1:13" x14ac:dyDescent="0.2">
      <c r="A149" s="119" t="str">
        <f>IF(M149="","",IF(ISERROR(MATCH(M149,Modello_CE!D:D,0)),"codice MODELLO CE non valido",""))</f>
        <v/>
      </c>
      <c r="B149" s="120"/>
      <c r="C149" s="28"/>
      <c r="D149" s="28"/>
      <c r="E149" s="44"/>
      <c r="F149" s="28"/>
      <c r="G149" s="28"/>
      <c r="H149" s="28"/>
      <c r="I149" s="44"/>
      <c r="J149" s="44"/>
      <c r="K149" s="44"/>
      <c r="L149" s="44"/>
      <c r="M149" s="61"/>
    </row>
    <row r="150" spans="1:13" x14ac:dyDescent="0.2">
      <c r="A150" s="119" t="str">
        <f>IF(M150="","",IF(ISERROR(MATCH(M150,Modello_CE!D:D,0)),"codice MODELLO CE non valido",""))</f>
        <v/>
      </c>
      <c r="B150" s="120"/>
      <c r="C150" s="28"/>
      <c r="D150" s="28"/>
      <c r="E150" s="44"/>
      <c r="F150" s="28"/>
      <c r="G150" s="28"/>
      <c r="H150" s="28"/>
      <c r="I150" s="44"/>
      <c r="J150" s="44"/>
      <c r="K150" s="44"/>
      <c r="L150" s="44"/>
      <c r="M150" s="61"/>
    </row>
    <row r="151" spans="1:13" x14ac:dyDescent="0.2">
      <c r="A151" s="119" t="str">
        <f>IF(M151="","",IF(ISERROR(MATCH(M151,Modello_CE!D:D,0)),"codice MODELLO CE non valido",""))</f>
        <v/>
      </c>
      <c r="B151" s="120"/>
      <c r="C151" s="28"/>
      <c r="D151" s="28"/>
      <c r="E151" s="44"/>
      <c r="F151" s="28"/>
      <c r="G151" s="28"/>
      <c r="H151" s="28"/>
      <c r="I151" s="44"/>
      <c r="J151" s="44"/>
      <c r="K151" s="44"/>
      <c r="L151" s="44"/>
      <c r="M151" s="61"/>
    </row>
    <row r="152" spans="1:13" x14ac:dyDescent="0.2">
      <c r="A152" s="119" t="str">
        <f>IF(M152="","",IF(ISERROR(MATCH(M152,Modello_CE!D:D,0)),"codice MODELLO CE non valido",""))</f>
        <v/>
      </c>
      <c r="B152" s="120"/>
      <c r="C152" s="28"/>
      <c r="D152" s="28"/>
      <c r="E152" s="44"/>
      <c r="F152" s="28"/>
      <c r="G152" s="28"/>
      <c r="H152" s="28"/>
      <c r="I152" s="44"/>
      <c r="J152" s="44"/>
      <c r="K152" s="44"/>
      <c r="L152" s="44"/>
      <c r="M152" s="61"/>
    </row>
    <row r="153" spans="1:13" x14ac:dyDescent="0.2">
      <c r="A153" s="119" t="str">
        <f>IF(M153="","",IF(ISERROR(MATCH(M153,Modello_CE!D:D,0)),"codice MODELLO CE non valido",""))</f>
        <v/>
      </c>
      <c r="B153" s="120"/>
      <c r="C153" s="28"/>
      <c r="D153" s="28"/>
      <c r="E153" s="44"/>
      <c r="F153" s="28"/>
      <c r="G153" s="28"/>
      <c r="H153" s="28"/>
      <c r="I153" s="44"/>
      <c r="J153" s="44"/>
      <c r="K153" s="44"/>
      <c r="L153" s="44"/>
      <c r="M153" s="61"/>
    </row>
    <row r="154" spans="1:13" x14ac:dyDescent="0.2">
      <c r="A154" s="119" t="str">
        <f>IF(M154="","",IF(ISERROR(MATCH(M154,Modello_CE!D:D,0)),"codice MODELLO CE non valido",""))</f>
        <v/>
      </c>
      <c r="B154" s="120"/>
      <c r="C154" s="28"/>
      <c r="D154" s="28"/>
      <c r="E154" s="44"/>
      <c r="F154" s="28"/>
      <c r="G154" s="28"/>
      <c r="H154" s="28"/>
      <c r="I154" s="44"/>
      <c r="J154" s="44"/>
      <c r="K154" s="44"/>
      <c r="L154" s="44"/>
      <c r="M154" s="61"/>
    </row>
    <row r="155" spans="1:13" x14ac:dyDescent="0.2">
      <c r="A155" s="119" t="str">
        <f>IF(M155="","",IF(ISERROR(MATCH(M155,Modello_CE!D:D,0)),"codice MODELLO CE non valido",""))</f>
        <v/>
      </c>
      <c r="B155" s="120"/>
      <c r="C155" s="28"/>
      <c r="D155" s="28"/>
      <c r="E155" s="44"/>
      <c r="F155" s="28"/>
      <c r="G155" s="28"/>
      <c r="H155" s="28"/>
      <c r="I155" s="44"/>
      <c r="J155" s="44"/>
      <c r="K155" s="44"/>
      <c r="L155" s="44"/>
      <c r="M155" s="61"/>
    </row>
    <row r="156" spans="1:13" x14ac:dyDescent="0.2">
      <c r="A156" s="119" t="str">
        <f>IF(M156="","",IF(ISERROR(MATCH(M156,Modello_CE!D:D,0)),"codice MODELLO CE non valido",""))</f>
        <v/>
      </c>
      <c r="B156" s="120"/>
      <c r="C156" s="28"/>
      <c r="D156" s="28"/>
      <c r="E156" s="44"/>
      <c r="F156" s="28"/>
      <c r="G156" s="28"/>
      <c r="H156" s="28"/>
      <c r="I156" s="44"/>
      <c r="J156" s="44"/>
      <c r="K156" s="44"/>
      <c r="L156" s="44"/>
      <c r="M156" s="61"/>
    </row>
    <row r="157" spans="1:13" x14ac:dyDescent="0.2">
      <c r="A157" s="119" t="str">
        <f>IF(M157="","",IF(ISERROR(MATCH(M157,Modello_CE!D:D,0)),"codice MODELLO CE non valido",""))</f>
        <v/>
      </c>
      <c r="B157" s="120"/>
      <c r="C157" s="28"/>
      <c r="D157" s="28"/>
      <c r="E157" s="44"/>
      <c r="F157" s="28"/>
      <c r="G157" s="28"/>
      <c r="H157" s="28"/>
      <c r="I157" s="44"/>
      <c r="J157" s="44"/>
      <c r="K157" s="44"/>
      <c r="L157" s="44"/>
      <c r="M157" s="61"/>
    </row>
    <row r="158" spans="1:13" x14ac:dyDescent="0.2">
      <c r="A158" s="119" t="str">
        <f>IF(M158="","",IF(ISERROR(MATCH(M158,Modello_CE!D:D,0)),"codice MODELLO CE non valido",""))</f>
        <v/>
      </c>
      <c r="B158" s="120"/>
      <c r="C158" s="28"/>
      <c r="D158" s="28"/>
      <c r="E158" s="44"/>
      <c r="F158" s="28"/>
      <c r="G158" s="28"/>
      <c r="H158" s="28"/>
      <c r="I158" s="44"/>
      <c r="J158" s="44"/>
      <c r="K158" s="44"/>
      <c r="L158" s="44"/>
      <c r="M158" s="61"/>
    </row>
    <row r="159" spans="1:13" x14ac:dyDescent="0.2">
      <c r="A159" s="119" t="str">
        <f>IF(M159="","",IF(ISERROR(MATCH(M159,Modello_CE!D:D,0)),"codice MODELLO CE non valido",""))</f>
        <v/>
      </c>
      <c r="B159" s="120"/>
      <c r="C159" s="28"/>
      <c r="D159" s="28"/>
      <c r="E159" s="44"/>
      <c r="F159" s="28"/>
      <c r="G159" s="28"/>
      <c r="H159" s="28"/>
      <c r="I159" s="44"/>
      <c r="J159" s="44"/>
      <c r="K159" s="44"/>
      <c r="L159" s="44"/>
      <c r="M159" s="61"/>
    </row>
    <row r="160" spans="1:13" x14ac:dyDescent="0.2">
      <c r="A160" s="119" t="str">
        <f>IF(M160="","",IF(ISERROR(MATCH(M160,Modello_CE!D:D,0)),"codice MODELLO CE non valido",""))</f>
        <v/>
      </c>
      <c r="B160" s="120"/>
      <c r="C160" s="28"/>
      <c r="D160" s="28"/>
      <c r="E160" s="44"/>
      <c r="F160" s="28"/>
      <c r="G160" s="28"/>
      <c r="H160" s="28"/>
      <c r="I160" s="44"/>
      <c r="J160" s="44"/>
      <c r="K160" s="44"/>
      <c r="L160" s="44"/>
      <c r="M160" s="61"/>
    </row>
    <row r="161" spans="1:13" x14ac:dyDescent="0.2">
      <c r="A161" s="119" t="str">
        <f>IF(M161="","",IF(ISERROR(MATCH(M161,Modello_CE!D:D,0)),"codice MODELLO CE non valido",""))</f>
        <v/>
      </c>
      <c r="B161" s="120"/>
      <c r="C161" s="28"/>
      <c r="D161" s="28"/>
      <c r="E161" s="44"/>
      <c r="F161" s="28"/>
      <c r="G161" s="28"/>
      <c r="H161" s="28"/>
      <c r="I161" s="44"/>
      <c r="J161" s="44"/>
      <c r="K161" s="44"/>
      <c r="L161" s="44"/>
      <c r="M161" s="61"/>
    </row>
    <row r="162" spans="1:13" x14ac:dyDescent="0.2">
      <c r="A162" s="119" t="str">
        <f>IF(M162="","",IF(ISERROR(MATCH(M162,Modello_CE!D:D,0)),"codice MODELLO CE non valido",""))</f>
        <v/>
      </c>
      <c r="B162" s="120"/>
      <c r="C162" s="28"/>
      <c r="D162" s="28"/>
      <c r="E162" s="44"/>
      <c r="F162" s="28"/>
      <c r="G162" s="28"/>
      <c r="H162" s="28"/>
      <c r="I162" s="44"/>
      <c r="J162" s="44"/>
      <c r="K162" s="44"/>
      <c r="L162" s="44"/>
      <c r="M162" s="61"/>
    </row>
    <row r="163" spans="1:13" x14ac:dyDescent="0.2">
      <c r="A163" s="119" t="str">
        <f>IF(M163="","",IF(ISERROR(MATCH(M163,Modello_CE!D:D,0)),"codice MODELLO CE non valido",""))</f>
        <v/>
      </c>
      <c r="B163" s="120"/>
      <c r="C163" s="28"/>
      <c r="D163" s="28"/>
      <c r="E163" s="44"/>
      <c r="F163" s="28"/>
      <c r="G163" s="28"/>
      <c r="H163" s="28"/>
      <c r="I163" s="44"/>
      <c r="J163" s="44"/>
      <c r="K163" s="44"/>
      <c r="L163" s="44"/>
      <c r="M163" s="61"/>
    </row>
    <row r="164" spans="1:13" x14ac:dyDescent="0.2">
      <c r="A164" s="119" t="str">
        <f>IF(M164="","",IF(ISERROR(MATCH(M164,Modello_CE!D:D,0)),"codice MODELLO CE non valido",""))</f>
        <v/>
      </c>
      <c r="B164" s="120"/>
      <c r="C164" s="28"/>
      <c r="D164" s="28"/>
      <c r="E164" s="44"/>
      <c r="F164" s="28"/>
      <c r="G164" s="28"/>
      <c r="H164" s="28"/>
      <c r="I164" s="44"/>
      <c r="J164" s="44"/>
      <c r="K164" s="44"/>
      <c r="L164" s="44"/>
      <c r="M164" s="61"/>
    </row>
    <row r="165" spans="1:13" x14ac:dyDescent="0.2">
      <c r="A165" s="119" t="str">
        <f>IF(M165="","",IF(ISERROR(MATCH(M165,Modello_CE!D:D,0)),"codice MODELLO CE non valido",""))</f>
        <v/>
      </c>
      <c r="B165" s="120"/>
      <c r="C165" s="28"/>
      <c r="D165" s="28"/>
      <c r="E165" s="44"/>
      <c r="F165" s="28"/>
      <c r="G165" s="28"/>
      <c r="H165" s="28"/>
      <c r="I165" s="44"/>
      <c r="J165" s="44"/>
      <c r="K165" s="44"/>
      <c r="L165" s="44"/>
      <c r="M165" s="61"/>
    </row>
    <row r="166" spans="1:13" x14ac:dyDescent="0.2">
      <c r="A166" s="119" t="str">
        <f>IF(M166="","",IF(ISERROR(MATCH(M166,Modello_CE!D:D,0)),"codice MODELLO CE non valido",""))</f>
        <v/>
      </c>
      <c r="B166" s="120"/>
      <c r="C166" s="28"/>
      <c r="D166" s="28"/>
      <c r="E166" s="44"/>
      <c r="F166" s="28"/>
      <c r="G166" s="28"/>
      <c r="H166" s="28"/>
      <c r="I166" s="44"/>
      <c r="J166" s="44"/>
      <c r="K166" s="44"/>
      <c r="L166" s="44"/>
      <c r="M166" s="61"/>
    </row>
    <row r="167" spans="1:13" x14ac:dyDescent="0.2">
      <c r="A167" s="119" t="str">
        <f>IF(M167="","",IF(ISERROR(MATCH(M167,Modello_CE!D:D,0)),"codice MODELLO CE non valido",""))</f>
        <v/>
      </c>
      <c r="B167" s="120"/>
      <c r="C167" s="28"/>
      <c r="D167" s="28"/>
      <c r="E167" s="44"/>
      <c r="F167" s="28"/>
      <c r="G167" s="28"/>
      <c r="H167" s="28"/>
      <c r="I167" s="44"/>
      <c r="J167" s="44"/>
      <c r="K167" s="44"/>
      <c r="L167" s="44"/>
      <c r="M167" s="61"/>
    </row>
    <row r="168" spans="1:13" x14ac:dyDescent="0.2">
      <c r="A168" s="119" t="str">
        <f>IF(M168="","",IF(ISERROR(MATCH(M168,Modello_CE!D:D,0)),"codice MODELLO CE non valido",""))</f>
        <v/>
      </c>
      <c r="B168" s="120"/>
      <c r="C168" s="28"/>
      <c r="D168" s="28"/>
      <c r="E168" s="44"/>
      <c r="F168" s="28"/>
      <c r="G168" s="28"/>
      <c r="H168" s="28"/>
      <c r="I168" s="44"/>
      <c r="J168" s="44"/>
      <c r="K168" s="44"/>
      <c r="L168" s="44"/>
      <c r="M168" s="61"/>
    </row>
    <row r="169" spans="1:13" x14ac:dyDescent="0.2">
      <c r="A169" s="119" t="str">
        <f>IF(M169="","",IF(ISERROR(MATCH(M169,Modello_CE!D:D,0)),"codice MODELLO CE non valido",""))</f>
        <v/>
      </c>
      <c r="B169" s="120"/>
      <c r="C169" s="28"/>
      <c r="D169" s="28"/>
      <c r="E169" s="44"/>
      <c r="F169" s="28"/>
      <c r="G169" s="28"/>
      <c r="H169" s="28"/>
      <c r="I169" s="44"/>
      <c r="J169" s="44"/>
      <c r="K169" s="44"/>
      <c r="L169" s="44"/>
      <c r="M169" s="61"/>
    </row>
    <row r="170" spans="1:13" x14ac:dyDescent="0.2">
      <c r="A170" s="119" t="str">
        <f>IF(M170="","",IF(ISERROR(MATCH(M170,Modello_CE!D:D,0)),"codice MODELLO CE non valido",""))</f>
        <v/>
      </c>
      <c r="B170" s="120"/>
      <c r="C170" s="28"/>
      <c r="D170" s="28"/>
      <c r="E170" s="44"/>
      <c r="F170" s="28"/>
      <c r="G170" s="28"/>
      <c r="H170" s="28"/>
      <c r="I170" s="44"/>
      <c r="J170" s="44"/>
      <c r="K170" s="44"/>
      <c r="L170" s="44"/>
      <c r="M170" s="61"/>
    </row>
    <row r="171" spans="1:13" x14ac:dyDescent="0.2">
      <c r="A171" s="119" t="str">
        <f>IF(M171="","",IF(ISERROR(MATCH(M171,Modello_CE!D:D,0)),"codice MODELLO CE non valido",""))</f>
        <v/>
      </c>
      <c r="B171" s="120"/>
      <c r="C171" s="28"/>
      <c r="D171" s="28"/>
      <c r="E171" s="44"/>
      <c r="F171" s="28"/>
      <c r="G171" s="28"/>
      <c r="H171" s="28"/>
      <c r="I171" s="44"/>
      <c r="J171" s="44"/>
      <c r="K171" s="44"/>
      <c r="L171" s="44"/>
      <c r="M171" s="61"/>
    </row>
    <row r="172" spans="1:13" x14ac:dyDescent="0.2">
      <c r="A172" s="119" t="str">
        <f>IF(M172="","",IF(ISERROR(MATCH(M172,Modello_CE!D:D,0)),"codice MODELLO CE non valido",""))</f>
        <v/>
      </c>
      <c r="B172" s="120"/>
      <c r="C172" s="28"/>
      <c r="D172" s="28"/>
      <c r="E172" s="44"/>
      <c r="F172" s="28"/>
      <c r="G172" s="28"/>
      <c r="H172" s="28"/>
      <c r="I172" s="44"/>
      <c r="J172" s="44"/>
      <c r="K172" s="44"/>
      <c r="L172" s="44"/>
      <c r="M172" s="61"/>
    </row>
    <row r="173" spans="1:13" x14ac:dyDescent="0.2">
      <c r="A173" s="119" t="str">
        <f>IF(M173="","",IF(ISERROR(MATCH(M173,Modello_CE!D:D,0)),"codice MODELLO CE non valido",""))</f>
        <v/>
      </c>
      <c r="B173" s="120"/>
      <c r="C173" s="28"/>
      <c r="D173" s="28"/>
      <c r="E173" s="44"/>
      <c r="F173" s="28"/>
      <c r="G173" s="28"/>
      <c r="H173" s="28"/>
      <c r="I173" s="44"/>
      <c r="J173" s="44"/>
      <c r="K173" s="44"/>
      <c r="L173" s="44"/>
      <c r="M173" s="61"/>
    </row>
    <row r="174" spans="1:13" x14ac:dyDescent="0.2">
      <c r="A174" s="119" t="str">
        <f>IF(M174="","",IF(ISERROR(MATCH(M174,Modello_CE!D:D,0)),"codice MODELLO CE non valido",""))</f>
        <v/>
      </c>
      <c r="B174" s="120"/>
      <c r="C174" s="28"/>
      <c r="D174" s="28"/>
      <c r="E174" s="44"/>
      <c r="F174" s="28"/>
      <c r="G174" s="28"/>
      <c r="H174" s="28"/>
      <c r="I174" s="44"/>
      <c r="J174" s="44"/>
      <c r="K174" s="44"/>
      <c r="L174" s="44"/>
      <c r="M174" s="61"/>
    </row>
    <row r="175" spans="1:13" x14ac:dyDescent="0.2">
      <c r="A175" s="119" t="str">
        <f>IF(M175="","",IF(ISERROR(MATCH(M175,Modello_CE!D:D,0)),"codice MODELLO CE non valido",""))</f>
        <v/>
      </c>
      <c r="B175" s="120"/>
      <c r="C175" s="28"/>
      <c r="D175" s="28"/>
      <c r="E175" s="44"/>
      <c r="F175" s="28"/>
      <c r="G175" s="28"/>
      <c r="H175" s="28"/>
      <c r="I175" s="44"/>
      <c r="J175" s="44"/>
      <c r="K175" s="44"/>
      <c r="L175" s="44"/>
      <c r="M175" s="61"/>
    </row>
    <row r="176" spans="1:13" x14ac:dyDescent="0.2">
      <c r="A176" s="119" t="str">
        <f>IF(M176="","",IF(ISERROR(MATCH(M176,Modello_CE!D:D,0)),"codice MODELLO CE non valido",""))</f>
        <v/>
      </c>
      <c r="B176" s="120"/>
      <c r="C176" s="28"/>
      <c r="D176" s="28"/>
      <c r="E176" s="44"/>
      <c r="F176" s="28"/>
      <c r="G176" s="28"/>
      <c r="H176" s="28"/>
      <c r="I176" s="44"/>
      <c r="J176" s="44"/>
      <c r="K176" s="44"/>
      <c r="L176" s="44"/>
      <c r="M176" s="61"/>
    </row>
    <row r="177" spans="1:13" x14ac:dyDescent="0.2">
      <c r="A177" s="119" t="str">
        <f>IF(M177="","",IF(ISERROR(MATCH(M177,Modello_CE!D:D,0)),"codice MODELLO CE non valido",""))</f>
        <v/>
      </c>
      <c r="B177" s="120"/>
      <c r="C177" s="28"/>
      <c r="D177" s="28"/>
      <c r="E177" s="44"/>
      <c r="F177" s="28"/>
      <c r="G177" s="28"/>
      <c r="H177" s="28"/>
      <c r="I177" s="44"/>
      <c r="J177" s="44"/>
      <c r="K177" s="44"/>
      <c r="L177" s="44"/>
      <c r="M177" s="61"/>
    </row>
    <row r="178" spans="1:13" x14ac:dyDescent="0.2">
      <c r="A178" s="119" t="str">
        <f>IF(M178="","",IF(ISERROR(MATCH(M178,Modello_CE!D:D,0)),"codice MODELLO CE non valido",""))</f>
        <v/>
      </c>
      <c r="B178" s="120"/>
      <c r="C178" s="28"/>
      <c r="D178" s="28"/>
      <c r="E178" s="44"/>
      <c r="F178" s="28"/>
      <c r="G178" s="28"/>
      <c r="H178" s="28"/>
      <c r="I178" s="44"/>
      <c r="J178" s="44"/>
      <c r="K178" s="44"/>
      <c r="L178" s="44"/>
      <c r="M178" s="61"/>
    </row>
    <row r="179" spans="1:13" x14ac:dyDescent="0.2">
      <c r="A179" s="119" t="str">
        <f>IF(M179="","",IF(ISERROR(MATCH(M179,Modello_CE!D:D,0)),"codice MODELLO CE non valido",""))</f>
        <v/>
      </c>
      <c r="B179" s="120"/>
      <c r="C179" s="28"/>
      <c r="D179" s="28"/>
      <c r="E179" s="44"/>
      <c r="F179" s="28"/>
      <c r="G179" s="28"/>
      <c r="H179" s="28"/>
      <c r="I179" s="44"/>
      <c r="J179" s="44"/>
      <c r="K179" s="44"/>
      <c r="L179" s="44"/>
      <c r="M179" s="61"/>
    </row>
    <row r="180" spans="1:13" x14ac:dyDescent="0.2">
      <c r="A180" s="119" t="str">
        <f>IF(M180="","",IF(ISERROR(MATCH(M180,Modello_CE!D:D,0)),"codice MODELLO CE non valido",""))</f>
        <v/>
      </c>
      <c r="B180" s="120"/>
      <c r="C180" s="28"/>
      <c r="D180" s="28"/>
      <c r="E180" s="44"/>
      <c r="F180" s="28"/>
      <c r="G180" s="28"/>
      <c r="H180" s="28"/>
      <c r="I180" s="44"/>
      <c r="J180" s="44"/>
      <c r="K180" s="44"/>
      <c r="L180" s="44"/>
      <c r="M180" s="61"/>
    </row>
    <row r="181" spans="1:13" x14ac:dyDescent="0.2">
      <c r="A181" s="119" t="str">
        <f>IF(M181="","",IF(ISERROR(MATCH(M181,Modello_CE!D:D,0)),"codice MODELLO CE non valido",""))</f>
        <v/>
      </c>
      <c r="B181" s="120"/>
      <c r="C181" s="28"/>
      <c r="D181" s="28"/>
      <c r="E181" s="44"/>
      <c r="F181" s="28"/>
      <c r="G181" s="28"/>
      <c r="H181" s="28"/>
      <c r="I181" s="44"/>
      <c r="J181" s="44"/>
      <c r="K181" s="44"/>
      <c r="L181" s="44"/>
      <c r="M181" s="61"/>
    </row>
    <row r="182" spans="1:13" x14ac:dyDescent="0.2">
      <c r="A182" s="119" t="str">
        <f>IF(M182="","",IF(ISERROR(MATCH(M182,Modello_CE!D:D,0)),"codice MODELLO CE non valido",""))</f>
        <v/>
      </c>
      <c r="B182" s="120"/>
      <c r="C182" s="28"/>
      <c r="D182" s="28"/>
      <c r="E182" s="44"/>
      <c r="F182" s="28"/>
      <c r="G182" s="28"/>
      <c r="H182" s="28"/>
      <c r="I182" s="44"/>
      <c r="J182" s="44"/>
      <c r="K182" s="44"/>
      <c r="L182" s="44"/>
      <c r="M182" s="61"/>
    </row>
    <row r="183" spans="1:13" x14ac:dyDescent="0.2">
      <c r="A183" s="119" t="str">
        <f>IF(M183="","",IF(ISERROR(MATCH(M183,Modello_CE!D:D,0)),"codice MODELLO CE non valido",""))</f>
        <v/>
      </c>
      <c r="B183" s="120"/>
      <c r="C183" s="28"/>
      <c r="D183" s="28"/>
      <c r="E183" s="44"/>
      <c r="F183" s="28"/>
      <c r="G183" s="28"/>
      <c r="H183" s="28"/>
      <c r="I183" s="44"/>
      <c r="J183" s="44"/>
      <c r="K183" s="44"/>
      <c r="L183" s="44"/>
      <c r="M183" s="61"/>
    </row>
    <row r="184" spans="1:13" x14ac:dyDescent="0.2">
      <c r="A184" s="119" t="str">
        <f>IF(M184="","",IF(ISERROR(MATCH(M184,Modello_CE!D:D,0)),"codice MODELLO CE non valido",""))</f>
        <v/>
      </c>
      <c r="B184" s="120"/>
      <c r="C184" s="28"/>
      <c r="D184" s="28"/>
      <c r="E184" s="44"/>
      <c r="F184" s="28"/>
      <c r="G184" s="28"/>
      <c r="H184" s="28"/>
      <c r="I184" s="44"/>
      <c r="J184" s="44"/>
      <c r="K184" s="44"/>
      <c r="L184" s="44"/>
      <c r="M184" s="61"/>
    </row>
    <row r="185" spans="1:13" x14ac:dyDescent="0.2">
      <c r="A185" s="119" t="str">
        <f>IF(M185="","",IF(ISERROR(MATCH(M185,Modello_CE!D:D,0)),"codice MODELLO CE non valido",""))</f>
        <v/>
      </c>
      <c r="B185" s="120"/>
      <c r="C185" s="28"/>
      <c r="D185" s="28"/>
      <c r="E185" s="44"/>
      <c r="F185" s="28"/>
      <c r="G185" s="28"/>
      <c r="H185" s="28"/>
      <c r="I185" s="44"/>
      <c r="J185" s="44"/>
      <c r="K185" s="44"/>
      <c r="L185" s="44"/>
      <c r="M185" s="61"/>
    </row>
    <row r="186" spans="1:13" x14ac:dyDescent="0.2">
      <c r="A186" s="119" t="str">
        <f>IF(M186="","",IF(ISERROR(MATCH(M186,Modello_CE!D:D,0)),"codice MODELLO CE non valido",""))</f>
        <v/>
      </c>
      <c r="B186" s="120"/>
      <c r="C186" s="28"/>
      <c r="D186" s="28"/>
      <c r="E186" s="44"/>
      <c r="F186" s="28"/>
      <c r="G186" s="28"/>
      <c r="H186" s="28"/>
      <c r="I186" s="44"/>
      <c r="J186" s="44"/>
      <c r="K186" s="44"/>
      <c r="L186" s="44"/>
      <c r="M186" s="61"/>
    </row>
    <row r="187" spans="1:13" x14ac:dyDescent="0.2">
      <c r="A187" s="119" t="str">
        <f>IF(M187="","",IF(ISERROR(MATCH(M187,Modello_CE!D:D,0)),"codice MODELLO CE non valido",""))</f>
        <v/>
      </c>
      <c r="B187" s="120"/>
      <c r="C187" s="28"/>
      <c r="D187" s="28"/>
      <c r="E187" s="44"/>
      <c r="F187" s="28"/>
      <c r="G187" s="28"/>
      <c r="H187" s="28"/>
      <c r="I187" s="44"/>
      <c r="J187" s="44"/>
      <c r="K187" s="44"/>
      <c r="L187" s="44"/>
      <c r="M187" s="61"/>
    </row>
    <row r="188" spans="1:13" x14ac:dyDescent="0.2">
      <c r="A188" s="119" t="str">
        <f>IF(M188="","",IF(ISERROR(MATCH(M188,Modello_CE!D:D,0)),"codice MODELLO CE non valido",""))</f>
        <v/>
      </c>
      <c r="B188" s="120"/>
      <c r="C188" s="28"/>
      <c r="D188" s="28"/>
      <c r="E188" s="44"/>
      <c r="F188" s="28"/>
      <c r="G188" s="28"/>
      <c r="H188" s="28"/>
      <c r="I188" s="44"/>
      <c r="J188" s="44"/>
      <c r="K188" s="44"/>
      <c r="L188" s="44"/>
      <c r="M188" s="61"/>
    </row>
    <row r="189" spans="1:13" x14ac:dyDescent="0.2">
      <c r="A189" s="119" t="str">
        <f>IF(M189="","",IF(ISERROR(MATCH(M189,Modello_CE!D:D,0)),"codice MODELLO CE non valido",""))</f>
        <v/>
      </c>
      <c r="B189" s="120"/>
      <c r="C189" s="28"/>
      <c r="D189" s="28"/>
      <c r="E189" s="44"/>
      <c r="F189" s="28"/>
      <c r="G189" s="28"/>
      <c r="H189" s="28"/>
      <c r="I189" s="44"/>
      <c r="J189" s="44"/>
      <c r="K189" s="44"/>
      <c r="L189" s="44"/>
      <c r="M189" s="61"/>
    </row>
    <row r="190" spans="1:13" x14ac:dyDescent="0.2">
      <c r="A190" s="119" t="str">
        <f>IF(M190="","",IF(ISERROR(MATCH(M190,Modello_CE!D:D,0)),"codice MODELLO CE non valido",""))</f>
        <v/>
      </c>
      <c r="B190" s="120"/>
      <c r="C190" s="28"/>
      <c r="D190" s="28"/>
      <c r="E190" s="44"/>
      <c r="F190" s="28"/>
      <c r="G190" s="28"/>
      <c r="H190" s="28"/>
      <c r="I190" s="44"/>
      <c r="J190" s="44"/>
      <c r="K190" s="44"/>
      <c r="L190" s="44"/>
      <c r="M190" s="61"/>
    </row>
    <row r="191" spans="1:13" x14ac:dyDescent="0.2">
      <c r="A191" s="119" t="str">
        <f>IF(M191="","",IF(ISERROR(MATCH(M191,Modello_CE!D:D,0)),"codice MODELLO CE non valido",""))</f>
        <v/>
      </c>
      <c r="B191" s="120"/>
      <c r="C191" s="28"/>
      <c r="D191" s="28"/>
      <c r="E191" s="44"/>
      <c r="F191" s="28"/>
      <c r="G191" s="28"/>
      <c r="H191" s="28"/>
      <c r="I191" s="44"/>
      <c r="J191" s="44"/>
      <c r="K191" s="44"/>
      <c r="L191" s="44"/>
      <c r="M191" s="61"/>
    </row>
    <row r="192" spans="1:13" x14ac:dyDescent="0.2">
      <c r="A192" s="119" t="str">
        <f>IF(M192="","",IF(ISERROR(MATCH(M192,Modello_CE!D:D,0)),"codice MODELLO CE non valido",""))</f>
        <v/>
      </c>
      <c r="B192" s="120"/>
      <c r="C192" s="28"/>
      <c r="D192" s="28"/>
      <c r="E192" s="44"/>
      <c r="F192" s="28"/>
      <c r="G192" s="28"/>
      <c r="H192" s="28"/>
      <c r="I192" s="44"/>
      <c r="J192" s="44"/>
      <c r="K192" s="44"/>
      <c r="L192" s="44"/>
      <c r="M192" s="61"/>
    </row>
    <row r="193" spans="1:13" x14ac:dyDescent="0.2">
      <c r="A193" s="119" t="str">
        <f>IF(M193="","",IF(ISERROR(MATCH(M193,Modello_CE!D:D,0)),"codice MODELLO CE non valido",""))</f>
        <v/>
      </c>
      <c r="B193" s="120"/>
      <c r="C193" s="28"/>
      <c r="D193" s="28"/>
      <c r="E193" s="44"/>
      <c r="F193" s="28"/>
      <c r="G193" s="28"/>
      <c r="H193" s="28"/>
      <c r="I193" s="44"/>
      <c r="J193" s="44"/>
      <c r="K193" s="44"/>
      <c r="L193" s="44"/>
      <c r="M193" s="61"/>
    </row>
    <row r="194" spans="1:13" x14ac:dyDescent="0.2">
      <c r="A194" s="119" t="str">
        <f>IF(M194="","",IF(ISERROR(MATCH(M194,Modello_CE!D:D,0)),"codice MODELLO CE non valido",""))</f>
        <v/>
      </c>
      <c r="B194" s="120"/>
      <c r="C194" s="28"/>
      <c r="D194" s="28"/>
      <c r="E194" s="44"/>
      <c r="F194" s="28"/>
      <c r="G194" s="28"/>
      <c r="H194" s="28"/>
      <c r="I194" s="44"/>
      <c r="J194" s="44"/>
      <c r="K194" s="44"/>
      <c r="L194" s="44"/>
      <c r="M194" s="61"/>
    </row>
    <row r="195" spans="1:13" x14ac:dyDescent="0.2">
      <c r="A195" s="119" t="str">
        <f>IF(M195="","",IF(ISERROR(MATCH(M195,Modello_CE!D:D,0)),"codice MODELLO CE non valido",""))</f>
        <v/>
      </c>
      <c r="B195" s="120"/>
      <c r="C195" s="28"/>
      <c r="D195" s="28"/>
      <c r="E195" s="44"/>
      <c r="F195" s="28"/>
      <c r="G195" s="28"/>
      <c r="H195" s="28"/>
      <c r="I195" s="44"/>
      <c r="J195" s="44"/>
      <c r="K195" s="44"/>
      <c r="L195" s="44"/>
      <c r="M195" s="61"/>
    </row>
    <row r="196" spans="1:13" x14ac:dyDescent="0.2">
      <c r="A196" s="119" t="str">
        <f>IF(M196="","",IF(ISERROR(MATCH(M196,Modello_CE!D:D,0)),"codice MODELLO CE non valido",""))</f>
        <v/>
      </c>
      <c r="B196" s="120"/>
      <c r="C196" s="28"/>
      <c r="D196" s="28"/>
      <c r="E196" s="44"/>
      <c r="F196" s="28"/>
      <c r="G196" s="28"/>
      <c r="H196" s="28"/>
      <c r="I196" s="44"/>
      <c r="J196" s="44"/>
      <c r="K196" s="44"/>
      <c r="L196" s="44"/>
      <c r="M196" s="61"/>
    </row>
    <row r="197" spans="1:13" x14ac:dyDescent="0.2">
      <c r="A197" s="119" t="str">
        <f>IF(M197="","",IF(ISERROR(MATCH(M197,Modello_CE!D:D,0)),"codice MODELLO CE non valido",""))</f>
        <v/>
      </c>
      <c r="B197" s="120"/>
      <c r="C197" s="28"/>
      <c r="D197" s="28"/>
      <c r="E197" s="44"/>
      <c r="F197" s="28"/>
      <c r="G197" s="28"/>
      <c r="H197" s="28"/>
      <c r="I197" s="44"/>
      <c r="J197" s="44"/>
      <c r="K197" s="44"/>
      <c r="L197" s="44"/>
      <c r="M197" s="61"/>
    </row>
    <row r="198" spans="1:13" x14ac:dyDescent="0.2">
      <c r="A198" s="119" t="str">
        <f>IF(M198="","",IF(ISERROR(MATCH(M198,Modello_CE!D:D,0)),"codice MODELLO CE non valido",""))</f>
        <v/>
      </c>
      <c r="B198" s="120"/>
      <c r="C198" s="28"/>
      <c r="D198" s="28"/>
      <c r="E198" s="44"/>
      <c r="F198" s="28"/>
      <c r="G198" s="28"/>
      <c r="H198" s="28"/>
      <c r="I198" s="44"/>
      <c r="J198" s="44"/>
      <c r="K198" s="44"/>
      <c r="L198" s="44"/>
      <c r="M198" s="61"/>
    </row>
    <row r="199" spans="1:13" x14ac:dyDescent="0.2">
      <c r="A199" s="119" t="str">
        <f>IF(M199="","",IF(ISERROR(MATCH(M199,Modello_CE!D:D,0)),"codice MODELLO CE non valido",""))</f>
        <v/>
      </c>
      <c r="B199" s="120"/>
      <c r="C199" s="28"/>
      <c r="D199" s="28"/>
      <c r="E199" s="44"/>
      <c r="F199" s="28"/>
      <c r="G199" s="28"/>
      <c r="H199" s="28"/>
      <c r="I199" s="44"/>
      <c r="J199" s="44"/>
      <c r="K199" s="44"/>
      <c r="L199" s="44"/>
      <c r="M199" s="61"/>
    </row>
    <row r="200" spans="1:13" x14ac:dyDescent="0.2">
      <c r="A200" s="119" t="str">
        <f>IF(M200="","",IF(ISERROR(MATCH(M200,Modello_CE!D:D,0)),"codice MODELLO CE non valido",""))</f>
        <v/>
      </c>
      <c r="B200" s="120"/>
      <c r="C200" s="28"/>
      <c r="D200" s="28"/>
      <c r="E200" s="44"/>
      <c r="F200" s="28"/>
      <c r="G200" s="28"/>
      <c r="H200" s="28"/>
      <c r="I200" s="44"/>
      <c r="J200" s="44"/>
      <c r="K200" s="44"/>
      <c r="L200" s="44"/>
      <c r="M200" s="61"/>
    </row>
    <row r="201" spans="1:13" x14ac:dyDescent="0.2">
      <c r="A201" s="119" t="str">
        <f>IF(M201="","",IF(ISERROR(MATCH(M201,Modello_CE!D:D,0)),"codice MODELLO CE non valido",""))</f>
        <v/>
      </c>
      <c r="B201" s="120"/>
      <c r="C201" s="28"/>
      <c r="D201" s="28"/>
      <c r="E201" s="44"/>
      <c r="F201" s="28"/>
      <c r="G201" s="28"/>
      <c r="H201" s="28"/>
      <c r="I201" s="44"/>
      <c r="J201" s="44"/>
      <c r="K201" s="44"/>
      <c r="L201" s="44"/>
      <c r="M201" s="61"/>
    </row>
    <row r="202" spans="1:13" x14ac:dyDescent="0.2">
      <c r="A202" s="119" t="str">
        <f>IF(M202="","",IF(ISERROR(MATCH(M202,Modello_CE!D:D,0)),"codice MODELLO CE non valido",""))</f>
        <v/>
      </c>
      <c r="B202" s="120"/>
      <c r="C202" s="28"/>
      <c r="D202" s="28"/>
      <c r="E202" s="44"/>
      <c r="F202" s="28"/>
      <c r="G202" s="28"/>
      <c r="H202" s="28"/>
      <c r="I202" s="44"/>
      <c r="J202" s="44"/>
      <c r="K202" s="44"/>
      <c r="L202" s="44"/>
      <c r="M202" s="61"/>
    </row>
    <row r="203" spans="1:13" x14ac:dyDescent="0.2">
      <c r="A203" s="119" t="str">
        <f>IF(M203="","",IF(ISERROR(MATCH(M203,Modello_CE!D:D,0)),"codice MODELLO CE non valido",""))</f>
        <v/>
      </c>
      <c r="B203" s="120"/>
      <c r="C203" s="28"/>
      <c r="D203" s="28"/>
      <c r="E203" s="44"/>
      <c r="F203" s="28"/>
      <c r="G203" s="28"/>
      <c r="H203" s="28"/>
      <c r="I203" s="44"/>
      <c r="J203" s="44"/>
      <c r="K203" s="44"/>
      <c r="L203" s="44"/>
      <c r="M203" s="61"/>
    </row>
    <row r="204" spans="1:13" x14ac:dyDescent="0.2">
      <c r="A204" s="119" t="str">
        <f>IF(M204="","",IF(ISERROR(MATCH(M204,Modello_CE!D:D,0)),"codice MODELLO CE non valido",""))</f>
        <v/>
      </c>
      <c r="B204" s="120"/>
      <c r="C204" s="28"/>
      <c r="D204" s="28"/>
      <c r="E204" s="44"/>
      <c r="F204" s="28"/>
      <c r="G204" s="28"/>
      <c r="H204" s="28"/>
      <c r="I204" s="44"/>
      <c r="J204" s="44"/>
      <c r="K204" s="44"/>
      <c r="L204" s="44"/>
      <c r="M204" s="61"/>
    </row>
    <row r="205" spans="1:13" x14ac:dyDescent="0.2">
      <c r="A205" s="119" t="str">
        <f>IF(M205="","",IF(ISERROR(MATCH(M205,Modello_CE!D:D,0)),"codice MODELLO CE non valido",""))</f>
        <v/>
      </c>
      <c r="B205" s="120"/>
      <c r="C205" s="28"/>
      <c r="D205" s="28"/>
      <c r="E205" s="44"/>
      <c r="F205" s="28"/>
      <c r="G205" s="28"/>
      <c r="H205" s="28"/>
      <c r="I205" s="44"/>
      <c r="J205" s="44"/>
      <c r="K205" s="44"/>
      <c r="L205" s="44"/>
      <c r="M205" s="61"/>
    </row>
    <row r="206" spans="1:13" x14ac:dyDescent="0.2">
      <c r="A206" s="119" t="str">
        <f>IF(M206="","",IF(ISERROR(MATCH(M206,Modello_CE!D:D,0)),"codice MODELLO CE non valido",""))</f>
        <v/>
      </c>
      <c r="B206" s="120"/>
      <c r="C206" s="28"/>
      <c r="D206" s="28"/>
      <c r="E206" s="44"/>
      <c r="F206" s="28"/>
      <c r="G206" s="28"/>
      <c r="H206" s="28"/>
      <c r="I206" s="44"/>
      <c r="J206" s="44"/>
      <c r="K206" s="44"/>
      <c r="L206" s="44"/>
      <c r="M206" s="61"/>
    </row>
    <row r="207" spans="1:13" x14ac:dyDescent="0.2">
      <c r="A207" s="119" t="str">
        <f>IF(M207="","",IF(ISERROR(MATCH(M207,Modello_CE!D:D,0)),"codice MODELLO CE non valido",""))</f>
        <v/>
      </c>
      <c r="B207" s="120"/>
      <c r="C207" s="28"/>
      <c r="D207" s="28"/>
      <c r="E207" s="44"/>
      <c r="F207" s="28"/>
      <c r="G207" s="28"/>
      <c r="H207" s="28"/>
      <c r="I207" s="44"/>
      <c r="J207" s="44"/>
      <c r="K207" s="44"/>
      <c r="L207" s="44"/>
      <c r="M207" s="61"/>
    </row>
    <row r="208" spans="1:13" x14ac:dyDescent="0.2">
      <c r="A208" s="119" t="str">
        <f>IF(M208="","",IF(ISERROR(MATCH(M208,Modello_CE!D:D,0)),"codice MODELLO CE non valido",""))</f>
        <v/>
      </c>
      <c r="B208" s="120"/>
      <c r="C208" s="28"/>
      <c r="D208" s="28"/>
      <c r="E208" s="44"/>
      <c r="F208" s="28"/>
      <c r="G208" s="28"/>
      <c r="H208" s="28"/>
      <c r="I208" s="44"/>
      <c r="J208" s="44"/>
      <c r="K208" s="44"/>
      <c r="L208" s="44"/>
      <c r="M208" s="61"/>
    </row>
    <row r="209" spans="1:13" x14ac:dyDescent="0.2">
      <c r="A209" s="119" t="str">
        <f>IF(M209="","",IF(ISERROR(MATCH(M209,Modello_CE!D:D,0)),"codice MODELLO CE non valido",""))</f>
        <v/>
      </c>
      <c r="B209" s="120"/>
      <c r="C209" s="28"/>
      <c r="D209" s="28"/>
      <c r="E209" s="44"/>
      <c r="F209" s="28"/>
      <c r="G209" s="28"/>
      <c r="H209" s="28"/>
      <c r="I209" s="44"/>
      <c r="J209" s="44"/>
      <c r="K209" s="44"/>
      <c r="L209" s="44"/>
      <c r="M209" s="61"/>
    </row>
    <row r="210" spans="1:13" x14ac:dyDescent="0.2">
      <c r="A210" s="119" t="str">
        <f>IF(M210="","",IF(ISERROR(MATCH(M210,Modello_CE!D:D,0)),"codice MODELLO CE non valido",""))</f>
        <v/>
      </c>
      <c r="B210" s="120"/>
      <c r="C210" s="28"/>
      <c r="D210" s="28"/>
      <c r="E210" s="44"/>
      <c r="F210" s="28"/>
      <c r="G210" s="28"/>
      <c r="H210" s="28"/>
      <c r="I210" s="44"/>
      <c r="J210" s="44"/>
      <c r="K210" s="44"/>
      <c r="L210" s="44"/>
      <c r="M210" s="61"/>
    </row>
    <row r="211" spans="1:13" x14ac:dyDescent="0.2">
      <c r="A211" s="119" t="str">
        <f>IF(M211="","",IF(ISERROR(MATCH(M211,Modello_CE!D:D,0)),"codice MODELLO CE non valido",""))</f>
        <v/>
      </c>
      <c r="B211" s="120"/>
      <c r="C211" s="28"/>
      <c r="D211" s="28"/>
      <c r="E211" s="44"/>
      <c r="F211" s="28"/>
      <c r="G211" s="28"/>
      <c r="H211" s="28"/>
      <c r="I211" s="44"/>
      <c r="J211" s="44"/>
      <c r="K211" s="44"/>
      <c r="L211" s="44"/>
      <c r="M211" s="61"/>
    </row>
    <row r="212" spans="1:13" x14ac:dyDescent="0.2">
      <c r="A212" s="119" t="str">
        <f>IF(M212="","",IF(ISERROR(MATCH(M212,Modello_CE!D:D,0)),"codice MODELLO CE non valido",""))</f>
        <v/>
      </c>
      <c r="B212" s="120"/>
      <c r="C212" s="28"/>
      <c r="D212" s="28"/>
      <c r="E212" s="44"/>
      <c r="F212" s="28"/>
      <c r="G212" s="28"/>
      <c r="H212" s="28"/>
      <c r="I212" s="44"/>
      <c r="J212" s="44"/>
      <c r="K212" s="44"/>
      <c r="L212" s="44"/>
      <c r="M212" s="61"/>
    </row>
    <row r="213" spans="1:13" x14ac:dyDescent="0.2">
      <c r="A213" s="119" t="str">
        <f>IF(M213="","",IF(ISERROR(MATCH(M213,Modello_CE!D:D,0)),"codice MODELLO CE non valido",""))</f>
        <v/>
      </c>
      <c r="B213" s="120"/>
      <c r="C213" s="28"/>
      <c r="D213" s="28"/>
      <c r="E213" s="44"/>
      <c r="F213" s="28"/>
      <c r="G213" s="28"/>
      <c r="H213" s="28"/>
      <c r="I213" s="44"/>
      <c r="J213" s="44"/>
      <c r="K213" s="44"/>
      <c r="L213" s="44"/>
      <c r="M213" s="61"/>
    </row>
    <row r="214" spans="1:13" x14ac:dyDescent="0.2">
      <c r="A214" s="119" t="str">
        <f>IF(M214="","",IF(ISERROR(MATCH(M214,Modello_CE!D:D,0)),"codice MODELLO CE non valido",""))</f>
        <v/>
      </c>
      <c r="B214" s="120"/>
      <c r="C214" s="28"/>
      <c r="D214" s="28"/>
      <c r="E214" s="44"/>
      <c r="F214" s="28"/>
      <c r="G214" s="28"/>
      <c r="H214" s="28"/>
      <c r="I214" s="44"/>
      <c r="J214" s="44"/>
      <c r="K214" s="44"/>
      <c r="L214" s="44"/>
      <c r="M214" s="61"/>
    </row>
    <row r="215" spans="1:13" x14ac:dyDescent="0.2">
      <c r="A215" s="119" t="str">
        <f>IF(M215="","",IF(ISERROR(MATCH(M215,Modello_CE!D:D,0)),"codice MODELLO CE non valido",""))</f>
        <v/>
      </c>
      <c r="B215" s="120"/>
      <c r="C215" s="28"/>
      <c r="D215" s="28"/>
      <c r="E215" s="44"/>
      <c r="F215" s="28"/>
      <c r="G215" s="28"/>
      <c r="H215" s="28"/>
      <c r="I215" s="44"/>
      <c r="J215" s="44"/>
      <c r="K215" s="44"/>
      <c r="L215" s="44"/>
      <c r="M215" s="61"/>
    </row>
    <row r="216" spans="1:13" x14ac:dyDescent="0.2">
      <c r="A216" s="119" t="str">
        <f>IF(M216="","",IF(ISERROR(MATCH(M216,Modello_CE!D:D,0)),"codice MODELLO CE non valido",""))</f>
        <v/>
      </c>
      <c r="B216" s="120"/>
      <c r="C216" s="28"/>
      <c r="D216" s="28"/>
      <c r="E216" s="44"/>
      <c r="F216" s="28"/>
      <c r="G216" s="28"/>
      <c r="H216" s="28"/>
      <c r="I216" s="44"/>
      <c r="J216" s="44"/>
      <c r="K216" s="44"/>
      <c r="L216" s="44"/>
      <c r="M216" s="61"/>
    </row>
    <row r="217" spans="1:13" x14ac:dyDescent="0.2">
      <c r="A217" s="119" t="str">
        <f>IF(M217="","",IF(ISERROR(MATCH(M217,Modello_CE!D:D,0)),"codice MODELLO CE non valido",""))</f>
        <v/>
      </c>
      <c r="B217" s="120"/>
      <c r="C217" s="28"/>
      <c r="D217" s="28"/>
      <c r="E217" s="44"/>
      <c r="F217" s="28"/>
      <c r="G217" s="28"/>
      <c r="H217" s="28"/>
      <c r="I217" s="44"/>
      <c r="J217" s="44"/>
      <c r="K217" s="44"/>
      <c r="L217" s="44"/>
      <c r="M217" s="61"/>
    </row>
    <row r="218" spans="1:13" x14ac:dyDescent="0.2">
      <c r="A218" s="119" t="str">
        <f>IF(M218="","",IF(ISERROR(MATCH(M218,Modello_CE!D:D,0)),"codice MODELLO CE non valido",""))</f>
        <v/>
      </c>
      <c r="B218" s="120"/>
      <c r="C218" s="28"/>
      <c r="D218" s="28"/>
      <c r="E218" s="44"/>
      <c r="F218" s="28"/>
      <c r="G218" s="28"/>
      <c r="H218" s="28"/>
      <c r="I218" s="44"/>
      <c r="J218" s="44"/>
      <c r="K218" s="44"/>
      <c r="L218" s="44"/>
      <c r="M218" s="61"/>
    </row>
    <row r="219" spans="1:13" x14ac:dyDescent="0.2">
      <c r="A219" s="119" t="str">
        <f>IF(M219="","",IF(ISERROR(MATCH(M219,Modello_CE!D:D,0)),"codice MODELLO CE non valido",""))</f>
        <v/>
      </c>
      <c r="B219" s="120"/>
      <c r="C219" s="28"/>
      <c r="D219" s="28"/>
      <c r="E219" s="44"/>
      <c r="F219" s="28"/>
      <c r="G219" s="28"/>
      <c r="H219" s="28"/>
      <c r="I219" s="44"/>
      <c r="J219" s="44"/>
      <c r="K219" s="44"/>
      <c r="L219" s="44"/>
      <c r="M219" s="61"/>
    </row>
    <row r="220" spans="1:13" x14ac:dyDescent="0.2">
      <c r="A220" s="119" t="str">
        <f>IF(M220="","",IF(ISERROR(MATCH(M220,Modello_CE!D:D,0)),"codice MODELLO CE non valido",""))</f>
        <v/>
      </c>
      <c r="B220" s="120"/>
      <c r="C220" s="28"/>
      <c r="D220" s="28"/>
      <c r="E220" s="44"/>
      <c r="F220" s="28"/>
      <c r="G220" s="28"/>
      <c r="H220" s="28"/>
      <c r="I220" s="44"/>
      <c r="J220" s="44"/>
      <c r="K220" s="44"/>
      <c r="L220" s="44"/>
      <c r="M220" s="61"/>
    </row>
    <row r="221" spans="1:13" x14ac:dyDescent="0.2">
      <c r="A221" s="119" t="str">
        <f>IF(M221="","",IF(ISERROR(MATCH(M221,Modello_CE!D:D,0)),"codice MODELLO CE non valido",""))</f>
        <v/>
      </c>
      <c r="B221" s="120"/>
      <c r="C221" s="28"/>
      <c r="D221" s="28"/>
      <c r="E221" s="44"/>
      <c r="F221" s="28"/>
      <c r="G221" s="28"/>
      <c r="H221" s="28"/>
      <c r="I221" s="44"/>
      <c r="J221" s="44"/>
      <c r="K221" s="44"/>
      <c r="L221" s="44"/>
      <c r="M221" s="61"/>
    </row>
    <row r="222" spans="1:13" x14ac:dyDescent="0.2">
      <c r="A222" s="119" t="str">
        <f>IF(M222="","",IF(ISERROR(MATCH(M222,Modello_CE!D:D,0)),"codice MODELLO CE non valido",""))</f>
        <v/>
      </c>
      <c r="B222" s="120"/>
      <c r="C222" s="28"/>
      <c r="D222" s="28"/>
      <c r="E222" s="44"/>
      <c r="F222" s="28"/>
      <c r="G222" s="28"/>
      <c r="H222" s="28"/>
      <c r="I222" s="44"/>
      <c r="J222" s="44"/>
      <c r="K222" s="44"/>
      <c r="L222" s="44"/>
      <c r="M222" s="61"/>
    </row>
    <row r="223" spans="1:13" x14ac:dyDescent="0.2">
      <c r="A223" s="119" t="str">
        <f>IF(M223="","",IF(ISERROR(MATCH(M223,Modello_CE!D:D,0)),"codice MODELLO CE non valido",""))</f>
        <v/>
      </c>
      <c r="B223" s="120"/>
      <c r="C223" s="28"/>
      <c r="D223" s="28"/>
      <c r="E223" s="44"/>
      <c r="F223" s="28"/>
      <c r="G223" s="28"/>
      <c r="H223" s="28"/>
      <c r="I223" s="44"/>
      <c r="J223" s="44"/>
      <c r="K223" s="44"/>
      <c r="L223" s="44"/>
      <c r="M223" s="61"/>
    </row>
    <row r="224" spans="1:13" x14ac:dyDescent="0.2">
      <c r="A224" s="119" t="str">
        <f>IF(M224="","",IF(ISERROR(MATCH(M224,Modello_CE!D:D,0)),"codice MODELLO CE non valido",""))</f>
        <v/>
      </c>
      <c r="B224" s="120"/>
      <c r="C224" s="28"/>
      <c r="D224" s="28"/>
      <c r="E224" s="44"/>
      <c r="F224" s="28"/>
      <c r="G224" s="28"/>
      <c r="H224" s="28"/>
      <c r="I224" s="44"/>
      <c r="J224" s="44"/>
      <c r="K224" s="44"/>
      <c r="L224" s="44"/>
      <c r="M224" s="61"/>
    </row>
    <row r="225" spans="1:13" x14ac:dyDescent="0.2">
      <c r="A225" s="119" t="str">
        <f>IF(M225="","",IF(ISERROR(MATCH(M225,Modello_CE!D:D,0)),"codice MODELLO CE non valido",""))</f>
        <v/>
      </c>
      <c r="B225" s="120"/>
      <c r="C225" s="28"/>
      <c r="D225" s="28"/>
      <c r="E225" s="44"/>
      <c r="F225" s="28"/>
      <c r="G225" s="28"/>
      <c r="H225" s="28"/>
      <c r="I225" s="44"/>
      <c r="J225" s="44"/>
      <c r="K225" s="44"/>
      <c r="L225" s="44"/>
      <c r="M225" s="61"/>
    </row>
    <row r="226" spans="1:13" x14ac:dyDescent="0.2">
      <c r="A226" s="119" t="str">
        <f>IF(M226="","",IF(ISERROR(MATCH(M226,Modello_CE!D:D,0)),"codice MODELLO CE non valido",""))</f>
        <v/>
      </c>
      <c r="B226" s="120"/>
      <c r="C226" s="28"/>
      <c r="D226" s="28"/>
      <c r="E226" s="44"/>
      <c r="F226" s="28"/>
      <c r="G226" s="28"/>
      <c r="H226" s="28"/>
      <c r="I226" s="44"/>
      <c r="J226" s="44"/>
      <c r="K226" s="44"/>
      <c r="L226" s="44"/>
      <c r="M226" s="61"/>
    </row>
    <row r="227" spans="1:13" x14ac:dyDescent="0.2">
      <c r="A227" s="119" t="str">
        <f>IF(M227="","",IF(ISERROR(MATCH(M227,Modello_CE!D:D,0)),"codice MODELLO CE non valido",""))</f>
        <v/>
      </c>
      <c r="B227" s="120"/>
      <c r="C227" s="28"/>
      <c r="D227" s="28"/>
      <c r="E227" s="44"/>
      <c r="F227" s="28"/>
      <c r="G227" s="28"/>
      <c r="H227" s="28"/>
      <c r="I227" s="44"/>
      <c r="J227" s="44"/>
      <c r="K227" s="44"/>
      <c r="L227" s="44"/>
      <c r="M227" s="61"/>
    </row>
    <row r="228" spans="1:13" x14ac:dyDescent="0.2">
      <c r="A228" s="119" t="str">
        <f>IF(M228="","",IF(ISERROR(MATCH(M228,Modello_CE!D:D,0)),"codice MODELLO CE non valido",""))</f>
        <v/>
      </c>
      <c r="B228" s="120"/>
      <c r="C228" s="28"/>
      <c r="D228" s="28"/>
      <c r="E228" s="44"/>
      <c r="F228" s="28"/>
      <c r="G228" s="28"/>
      <c r="H228" s="28"/>
      <c r="I228" s="44"/>
      <c r="J228" s="44"/>
      <c r="K228" s="44"/>
      <c r="L228" s="44"/>
      <c r="M228" s="61"/>
    </row>
    <row r="229" spans="1:13" x14ac:dyDescent="0.2">
      <c r="A229" s="119" t="str">
        <f>IF(M229="","",IF(ISERROR(MATCH(M229,Modello_CE!D:D,0)),"codice MODELLO CE non valido",""))</f>
        <v/>
      </c>
      <c r="B229" s="120"/>
      <c r="C229" s="28"/>
      <c r="D229" s="28"/>
      <c r="E229" s="44"/>
      <c r="F229" s="28"/>
      <c r="G229" s="28"/>
      <c r="H229" s="28"/>
      <c r="I229" s="44"/>
      <c r="J229" s="44"/>
      <c r="K229" s="44"/>
      <c r="L229" s="44"/>
      <c r="M229" s="61"/>
    </row>
    <row r="230" spans="1:13" x14ac:dyDescent="0.2">
      <c r="A230" s="119" t="str">
        <f>IF(M230="","",IF(ISERROR(MATCH(M230,Modello_CE!D:D,0)),"codice MODELLO CE non valido",""))</f>
        <v/>
      </c>
      <c r="B230" s="120"/>
      <c r="C230" s="28"/>
      <c r="D230" s="28"/>
      <c r="E230" s="44"/>
      <c r="F230" s="28"/>
      <c r="G230" s="28"/>
      <c r="H230" s="28"/>
      <c r="I230" s="44"/>
      <c r="J230" s="44"/>
      <c r="K230" s="44"/>
      <c r="L230" s="44"/>
      <c r="M230" s="61"/>
    </row>
    <row r="231" spans="1:13" x14ac:dyDescent="0.2">
      <c r="A231" s="119" t="str">
        <f>IF(M231="","",IF(ISERROR(MATCH(M231,Modello_CE!D:D,0)),"codice MODELLO CE non valido",""))</f>
        <v/>
      </c>
      <c r="B231" s="120"/>
      <c r="C231" s="28"/>
      <c r="D231" s="28"/>
      <c r="E231" s="44"/>
      <c r="F231" s="28"/>
      <c r="G231" s="28"/>
      <c r="H231" s="28"/>
      <c r="I231" s="44"/>
      <c r="J231" s="44"/>
      <c r="K231" s="44"/>
      <c r="L231" s="44"/>
      <c r="M231" s="61"/>
    </row>
    <row r="232" spans="1:13" x14ac:dyDescent="0.2">
      <c r="A232" s="119" t="str">
        <f>IF(M232="","",IF(ISERROR(MATCH(M232,Modello_CE!D:D,0)),"codice MODELLO CE non valido",""))</f>
        <v/>
      </c>
      <c r="B232" s="120"/>
      <c r="C232" s="28"/>
      <c r="D232" s="28"/>
      <c r="E232" s="44"/>
      <c r="F232" s="28"/>
      <c r="G232" s="28"/>
      <c r="H232" s="28"/>
      <c r="I232" s="44"/>
      <c r="J232" s="44"/>
      <c r="K232" s="44"/>
      <c r="L232" s="44"/>
      <c r="M232" s="61"/>
    </row>
    <row r="233" spans="1:13" x14ac:dyDescent="0.2">
      <c r="A233" s="119" t="str">
        <f>IF(M233="","",IF(ISERROR(MATCH(M233,Modello_CE!D:D,0)),"codice MODELLO CE non valido",""))</f>
        <v/>
      </c>
      <c r="B233" s="120"/>
      <c r="C233" s="28"/>
      <c r="D233" s="28"/>
      <c r="E233" s="44"/>
      <c r="F233" s="28"/>
      <c r="G233" s="28"/>
      <c r="H233" s="28"/>
      <c r="I233" s="44"/>
      <c r="J233" s="44"/>
      <c r="K233" s="44"/>
      <c r="L233" s="44"/>
      <c r="M233" s="61"/>
    </row>
    <row r="234" spans="1:13" x14ac:dyDescent="0.2">
      <c r="A234" s="119" t="str">
        <f>IF(M234="","",IF(ISERROR(MATCH(M234,Modello_CE!D:D,0)),"codice MODELLO CE non valido",""))</f>
        <v/>
      </c>
      <c r="B234" s="120"/>
      <c r="C234" s="28"/>
      <c r="D234" s="28"/>
      <c r="E234" s="44"/>
      <c r="F234" s="28"/>
      <c r="G234" s="28"/>
      <c r="H234" s="28"/>
      <c r="I234" s="44"/>
      <c r="J234" s="44"/>
      <c r="K234" s="44"/>
      <c r="L234" s="44"/>
      <c r="M234" s="61"/>
    </row>
    <row r="235" spans="1:13" x14ac:dyDescent="0.2">
      <c r="A235" s="119" t="str">
        <f>IF(M235="","",IF(ISERROR(MATCH(M235,Modello_CE!D:D,0)),"codice MODELLO CE non valido",""))</f>
        <v/>
      </c>
      <c r="B235" s="120"/>
      <c r="C235" s="28"/>
      <c r="D235" s="28"/>
      <c r="E235" s="44"/>
      <c r="F235" s="28"/>
      <c r="G235" s="28"/>
      <c r="H235" s="28"/>
      <c r="I235" s="44"/>
      <c r="J235" s="44"/>
      <c r="K235" s="44"/>
      <c r="L235" s="44"/>
      <c r="M235" s="61"/>
    </row>
    <row r="236" spans="1:13" x14ac:dyDescent="0.2">
      <c r="A236" s="119" t="str">
        <f>IF(M236="","",IF(ISERROR(MATCH(M236,Modello_CE!D:D,0)),"codice MODELLO CE non valido",""))</f>
        <v/>
      </c>
      <c r="B236" s="120"/>
      <c r="C236" s="28"/>
      <c r="D236" s="28"/>
      <c r="E236" s="44"/>
      <c r="F236" s="28"/>
      <c r="G236" s="28"/>
      <c r="H236" s="28"/>
      <c r="I236" s="44"/>
      <c r="J236" s="44"/>
      <c r="K236" s="44"/>
      <c r="L236" s="44"/>
      <c r="M236" s="61"/>
    </row>
    <row r="237" spans="1:13" x14ac:dyDescent="0.2">
      <c r="A237" s="119" t="str">
        <f>IF(M237="","",IF(ISERROR(MATCH(M237,Modello_CE!D:D,0)),"codice MODELLO CE non valido",""))</f>
        <v/>
      </c>
      <c r="B237" s="120"/>
      <c r="C237" s="28"/>
      <c r="D237" s="28"/>
      <c r="E237" s="44"/>
      <c r="F237" s="28"/>
      <c r="G237" s="28"/>
      <c r="H237" s="28"/>
      <c r="I237" s="44"/>
      <c r="J237" s="44"/>
      <c r="K237" s="44"/>
      <c r="L237" s="44"/>
      <c r="M237" s="61"/>
    </row>
    <row r="238" spans="1:13" x14ac:dyDescent="0.2">
      <c r="A238" s="119" t="str">
        <f>IF(M238="","",IF(ISERROR(MATCH(M238,Modello_CE!D:D,0)),"codice MODELLO CE non valido",""))</f>
        <v/>
      </c>
      <c r="B238" s="120"/>
      <c r="C238" s="28"/>
      <c r="D238" s="28"/>
      <c r="E238" s="44"/>
      <c r="F238" s="28"/>
      <c r="G238" s="28"/>
      <c r="H238" s="28"/>
      <c r="I238" s="44"/>
      <c r="J238" s="44"/>
      <c r="K238" s="44"/>
      <c r="L238" s="44"/>
      <c r="M238" s="61"/>
    </row>
    <row r="239" spans="1:13" x14ac:dyDescent="0.2">
      <c r="A239" s="119" t="str">
        <f>IF(M239="","",IF(ISERROR(MATCH(M239,Modello_CE!D:D,0)),"codice MODELLO CE non valido",""))</f>
        <v/>
      </c>
      <c r="B239" s="120"/>
      <c r="C239" s="28"/>
      <c r="D239" s="28"/>
      <c r="E239" s="44"/>
      <c r="F239" s="28"/>
      <c r="G239" s="28"/>
      <c r="H239" s="28"/>
      <c r="I239" s="44"/>
      <c r="J239" s="44"/>
      <c r="K239" s="44"/>
      <c r="L239" s="44"/>
      <c r="M239" s="61"/>
    </row>
    <row r="240" spans="1:13" x14ac:dyDescent="0.2">
      <c r="A240" s="119" t="str">
        <f>IF(M240="","",IF(ISERROR(MATCH(M240,Modello_CE!D:D,0)),"codice MODELLO CE non valido",""))</f>
        <v/>
      </c>
      <c r="B240" s="120"/>
      <c r="C240" s="28"/>
      <c r="D240" s="28"/>
      <c r="E240" s="44"/>
      <c r="F240" s="28"/>
      <c r="G240" s="28"/>
      <c r="H240" s="28"/>
      <c r="I240" s="44"/>
      <c r="J240" s="44"/>
      <c r="K240" s="44"/>
      <c r="L240" s="44"/>
      <c r="M240" s="61"/>
    </row>
    <row r="241" spans="1:13" x14ac:dyDescent="0.2">
      <c r="A241" s="119" t="str">
        <f>IF(M241="","",IF(ISERROR(MATCH(M241,Modello_CE!D:D,0)),"codice MODELLO CE non valido",""))</f>
        <v/>
      </c>
      <c r="B241" s="120"/>
      <c r="C241" s="28"/>
      <c r="D241" s="28"/>
      <c r="E241" s="44"/>
      <c r="F241" s="28"/>
      <c r="G241" s="28"/>
      <c r="H241" s="28"/>
      <c r="I241" s="44"/>
      <c r="J241" s="44"/>
      <c r="K241" s="44"/>
      <c r="L241" s="44"/>
      <c r="M241" s="61"/>
    </row>
    <row r="242" spans="1:13" x14ac:dyDescent="0.2">
      <c r="A242" s="119" t="str">
        <f>IF(M242="","",IF(ISERROR(MATCH(M242,Modello_CE!D:D,0)),"codice MODELLO CE non valido",""))</f>
        <v/>
      </c>
      <c r="B242" s="120"/>
      <c r="C242" s="28"/>
      <c r="D242" s="28"/>
      <c r="E242" s="44"/>
      <c r="F242" s="28"/>
      <c r="G242" s="28"/>
      <c r="H242" s="28"/>
      <c r="I242" s="44"/>
      <c r="J242" s="44"/>
      <c r="K242" s="44"/>
      <c r="L242" s="44"/>
      <c r="M242" s="61"/>
    </row>
    <row r="243" spans="1:13" x14ac:dyDescent="0.2">
      <c r="A243" s="119" t="str">
        <f>IF(M243="","",IF(ISERROR(MATCH(M243,Modello_CE!D:D,0)),"codice MODELLO CE non valido",""))</f>
        <v/>
      </c>
      <c r="B243" s="120"/>
      <c r="C243" s="28"/>
      <c r="D243" s="28"/>
      <c r="E243" s="44"/>
      <c r="F243" s="28"/>
      <c r="G243" s="28"/>
      <c r="H243" s="28"/>
      <c r="I243" s="44"/>
      <c r="J243" s="44"/>
      <c r="K243" s="44"/>
      <c r="L243" s="44"/>
      <c r="M243" s="61"/>
    </row>
    <row r="244" spans="1:13" x14ac:dyDescent="0.2">
      <c r="A244" s="119" t="str">
        <f>IF(M244="","",IF(ISERROR(MATCH(M244,Modello_CE!D:D,0)),"codice MODELLO CE non valido",""))</f>
        <v/>
      </c>
      <c r="B244" s="120"/>
      <c r="C244" s="28"/>
      <c r="D244" s="28"/>
      <c r="E244" s="44"/>
      <c r="F244" s="28"/>
      <c r="G244" s="28"/>
      <c r="H244" s="28"/>
      <c r="I244" s="44"/>
      <c r="J244" s="44"/>
      <c r="K244" s="44"/>
      <c r="L244" s="44"/>
      <c r="M244" s="61"/>
    </row>
    <row r="245" spans="1:13" x14ac:dyDescent="0.2">
      <c r="A245" s="119" t="str">
        <f>IF(M245="","",IF(ISERROR(MATCH(M245,Modello_CE!D:D,0)),"codice MODELLO CE non valido",""))</f>
        <v/>
      </c>
      <c r="B245" s="120"/>
      <c r="C245" s="28"/>
      <c r="D245" s="28"/>
      <c r="E245" s="44"/>
      <c r="F245" s="28"/>
      <c r="G245" s="28"/>
      <c r="H245" s="28"/>
      <c r="I245" s="44"/>
      <c r="J245" s="44"/>
      <c r="K245" s="44"/>
      <c r="L245" s="44"/>
      <c r="M245" s="61"/>
    </row>
    <row r="246" spans="1:13" x14ac:dyDescent="0.2">
      <c r="A246" s="119" t="str">
        <f>IF(M246="","",IF(ISERROR(MATCH(M246,Modello_CE!D:D,0)),"codice MODELLO CE non valido",""))</f>
        <v/>
      </c>
      <c r="B246" s="120"/>
      <c r="C246" s="28"/>
      <c r="D246" s="28"/>
      <c r="E246" s="44"/>
      <c r="F246" s="28"/>
      <c r="G246" s="28"/>
      <c r="H246" s="28"/>
      <c r="I246" s="44"/>
      <c r="J246" s="44"/>
      <c r="K246" s="44"/>
      <c r="L246" s="44"/>
      <c r="M246" s="61"/>
    </row>
    <row r="247" spans="1:13" x14ac:dyDescent="0.2">
      <c r="A247" s="119" t="str">
        <f>IF(M247="","",IF(ISERROR(MATCH(M247,Modello_CE!D:D,0)),"codice MODELLO CE non valido",""))</f>
        <v/>
      </c>
      <c r="B247" s="120"/>
      <c r="C247" s="28"/>
      <c r="D247" s="28"/>
      <c r="E247" s="44"/>
      <c r="F247" s="28"/>
      <c r="G247" s="28"/>
      <c r="H247" s="28"/>
      <c r="I247" s="44"/>
      <c r="J247" s="44"/>
      <c r="K247" s="44"/>
      <c r="L247" s="44"/>
      <c r="M247" s="61"/>
    </row>
    <row r="248" spans="1:13" x14ac:dyDescent="0.2">
      <c r="A248" s="119" t="str">
        <f>IF(M248="","",IF(ISERROR(MATCH(M248,Modello_CE!D:D,0)),"codice MODELLO CE non valido",""))</f>
        <v/>
      </c>
      <c r="B248" s="120"/>
      <c r="C248" s="28"/>
      <c r="D248" s="28"/>
      <c r="E248" s="44"/>
      <c r="F248" s="28"/>
      <c r="G248" s="28"/>
      <c r="H248" s="28"/>
      <c r="I248" s="44"/>
      <c r="J248" s="44"/>
      <c r="K248" s="44"/>
      <c r="L248" s="44"/>
      <c r="M248" s="61"/>
    </row>
    <row r="249" spans="1:13" x14ac:dyDescent="0.2">
      <c r="A249" s="119" t="str">
        <f>IF(M249="","",IF(ISERROR(MATCH(M249,Modello_CE!D:D,0)),"codice MODELLO CE non valido",""))</f>
        <v/>
      </c>
      <c r="B249" s="120"/>
      <c r="C249" s="28"/>
      <c r="D249" s="28"/>
      <c r="E249" s="44"/>
      <c r="F249" s="28"/>
      <c r="G249" s="28"/>
      <c r="H249" s="28"/>
      <c r="I249" s="44"/>
      <c r="J249" s="44"/>
      <c r="K249" s="44"/>
      <c r="L249" s="44"/>
      <c r="M249" s="61"/>
    </row>
    <row r="250" spans="1:13" x14ac:dyDescent="0.2">
      <c r="A250" s="119" t="str">
        <f>IF(M250="","",IF(ISERROR(MATCH(M250,Modello_CE!D:D,0)),"codice MODELLO CE non valido",""))</f>
        <v/>
      </c>
      <c r="B250" s="120"/>
      <c r="C250" s="28"/>
      <c r="D250" s="28"/>
      <c r="E250" s="44"/>
      <c r="F250" s="28"/>
      <c r="G250" s="28"/>
      <c r="H250" s="28"/>
      <c r="I250" s="44"/>
      <c r="J250" s="44"/>
      <c r="K250" s="44"/>
      <c r="L250" s="44"/>
      <c r="M250" s="61"/>
    </row>
    <row r="251" spans="1:13" x14ac:dyDescent="0.2">
      <c r="A251" s="119" t="str">
        <f>IF(M251="","",IF(ISERROR(MATCH(M251,Modello_CE!D:D,0)),"codice MODELLO CE non valido",""))</f>
        <v/>
      </c>
      <c r="B251" s="120"/>
      <c r="C251" s="28"/>
      <c r="D251" s="28"/>
      <c r="E251" s="44"/>
      <c r="F251" s="28"/>
      <c r="G251" s="28"/>
      <c r="H251" s="28"/>
      <c r="I251" s="44"/>
      <c r="J251" s="44"/>
      <c r="K251" s="44"/>
      <c r="L251" s="44"/>
      <c r="M251" s="61"/>
    </row>
    <row r="252" spans="1:13" x14ac:dyDescent="0.2">
      <c r="A252" s="119" t="str">
        <f>IF(M252="","",IF(ISERROR(MATCH(M252,Modello_CE!D:D,0)),"codice MODELLO CE non valido",""))</f>
        <v/>
      </c>
      <c r="B252" s="120"/>
      <c r="C252" s="28"/>
      <c r="D252" s="28"/>
      <c r="E252" s="44"/>
      <c r="F252" s="28"/>
      <c r="G252" s="28"/>
      <c r="H252" s="28"/>
      <c r="I252" s="44"/>
      <c r="J252" s="44"/>
      <c r="K252" s="44"/>
      <c r="L252" s="44"/>
      <c r="M252" s="61"/>
    </row>
    <row r="253" spans="1:13" x14ac:dyDescent="0.2">
      <c r="A253" s="119" t="str">
        <f>IF(M253="","",IF(ISERROR(MATCH(M253,Modello_CE!D:D,0)),"codice MODELLO CE non valido",""))</f>
        <v/>
      </c>
      <c r="B253" s="120"/>
      <c r="C253" s="28"/>
      <c r="D253" s="28"/>
      <c r="E253" s="44"/>
      <c r="F253" s="28"/>
      <c r="G253" s="28"/>
      <c r="H253" s="28"/>
      <c r="I253" s="44"/>
      <c r="J253" s="44"/>
      <c r="K253" s="44"/>
      <c r="L253" s="44"/>
      <c r="M253" s="61"/>
    </row>
    <row r="254" spans="1:13" x14ac:dyDescent="0.2">
      <c r="A254" s="119" t="str">
        <f>IF(M254="","",IF(ISERROR(MATCH(M254,Modello_CE!D:D,0)),"codice MODELLO CE non valido",""))</f>
        <v/>
      </c>
      <c r="B254" s="120"/>
      <c r="C254" s="28"/>
      <c r="D254" s="28"/>
      <c r="E254" s="44"/>
      <c r="F254" s="28"/>
      <c r="G254" s="28"/>
      <c r="H254" s="28"/>
      <c r="I254" s="44"/>
      <c r="J254" s="44"/>
      <c r="K254" s="44"/>
      <c r="L254" s="44"/>
      <c r="M254" s="61"/>
    </row>
    <row r="255" spans="1:13" x14ac:dyDescent="0.2">
      <c r="A255" s="119" t="str">
        <f>IF(M255="","",IF(ISERROR(MATCH(M255,Modello_CE!D:D,0)),"codice MODELLO CE non valido",""))</f>
        <v/>
      </c>
      <c r="B255" s="120"/>
      <c r="C255" s="28"/>
      <c r="D255" s="28"/>
      <c r="E255" s="44"/>
      <c r="F255" s="28"/>
      <c r="G255" s="28"/>
      <c r="H255" s="28"/>
      <c r="I255" s="44"/>
      <c r="J255" s="44"/>
      <c r="K255" s="44"/>
      <c r="L255" s="44"/>
      <c r="M255" s="61"/>
    </row>
    <row r="256" spans="1:13" x14ac:dyDescent="0.2">
      <c r="A256" s="119" t="str">
        <f>IF(M256="","",IF(ISERROR(MATCH(M256,Modello_CE!D:D,0)),"codice MODELLO CE non valido",""))</f>
        <v/>
      </c>
      <c r="B256" s="120"/>
      <c r="C256" s="28"/>
      <c r="D256" s="28"/>
      <c r="E256" s="44"/>
      <c r="F256" s="28"/>
      <c r="G256" s="28"/>
      <c r="H256" s="28"/>
      <c r="I256" s="44"/>
      <c r="J256" s="44"/>
      <c r="K256" s="44"/>
      <c r="L256" s="44"/>
      <c r="M256" s="61"/>
    </row>
    <row r="257" spans="1:13" x14ac:dyDescent="0.2">
      <c r="A257" s="119" t="str">
        <f>IF(M257="","",IF(ISERROR(MATCH(M257,Modello_CE!D:D,0)),"codice MODELLO CE non valido",""))</f>
        <v/>
      </c>
      <c r="B257" s="120"/>
      <c r="C257" s="28"/>
      <c r="D257" s="28"/>
      <c r="E257" s="44"/>
      <c r="F257" s="28"/>
      <c r="G257" s="28"/>
      <c r="H257" s="28"/>
      <c r="I257" s="44"/>
      <c r="J257" s="44"/>
      <c r="K257" s="44"/>
      <c r="L257" s="44"/>
      <c r="M257" s="61"/>
    </row>
    <row r="258" spans="1:13" x14ac:dyDescent="0.2">
      <c r="A258" s="119" t="str">
        <f>IF(M258="","",IF(ISERROR(MATCH(M258,Modello_CE!D:D,0)),"codice MODELLO CE non valido",""))</f>
        <v/>
      </c>
      <c r="B258" s="120"/>
      <c r="C258" s="28"/>
      <c r="D258" s="28"/>
      <c r="E258" s="44"/>
      <c r="F258" s="28"/>
      <c r="G258" s="28"/>
      <c r="H258" s="28"/>
      <c r="I258" s="44"/>
      <c r="J258" s="44"/>
      <c r="K258" s="44"/>
      <c r="L258" s="44"/>
      <c r="M258" s="61"/>
    </row>
    <row r="259" spans="1:13" x14ac:dyDescent="0.2">
      <c r="A259" s="119" t="str">
        <f>IF(M259="","",IF(ISERROR(MATCH(M259,Modello_CE!D:D,0)),"codice MODELLO CE non valido",""))</f>
        <v/>
      </c>
      <c r="B259" s="120"/>
      <c r="C259" s="28"/>
      <c r="D259" s="28"/>
      <c r="E259" s="44"/>
      <c r="F259" s="28"/>
      <c r="G259" s="28"/>
      <c r="H259" s="28"/>
      <c r="I259" s="44"/>
      <c r="J259" s="44"/>
      <c r="K259" s="44"/>
      <c r="L259" s="44"/>
      <c r="M259" s="61"/>
    </row>
    <row r="260" spans="1:13" x14ac:dyDescent="0.2">
      <c r="A260" s="119" t="str">
        <f>IF(M260="","",IF(ISERROR(MATCH(M260,Modello_CE!D:D,0)),"codice MODELLO CE non valido",""))</f>
        <v/>
      </c>
      <c r="B260" s="120"/>
      <c r="C260" s="28"/>
      <c r="D260" s="28"/>
      <c r="E260" s="44"/>
      <c r="F260" s="28"/>
      <c r="G260" s="28"/>
      <c r="H260" s="28"/>
      <c r="I260" s="44"/>
      <c r="J260" s="44"/>
      <c r="K260" s="44"/>
      <c r="L260" s="44"/>
      <c r="M260" s="61"/>
    </row>
    <row r="261" spans="1:13" x14ac:dyDescent="0.2">
      <c r="A261" s="119" t="str">
        <f>IF(M261="","",IF(ISERROR(MATCH(M261,Modello_CE!D:D,0)),"codice MODELLO CE non valido",""))</f>
        <v/>
      </c>
      <c r="B261" s="120"/>
      <c r="C261" s="28"/>
      <c r="D261" s="28"/>
      <c r="E261" s="44"/>
      <c r="F261" s="28"/>
      <c r="G261" s="28"/>
      <c r="H261" s="28"/>
      <c r="I261" s="44"/>
      <c r="J261" s="44"/>
      <c r="K261" s="44"/>
      <c r="L261" s="44"/>
      <c r="M261" s="61"/>
    </row>
    <row r="262" spans="1:13" x14ac:dyDescent="0.2">
      <c r="A262" s="119" t="str">
        <f>IF(M262="","",IF(ISERROR(MATCH(M262,Modello_CE!D:D,0)),"codice MODELLO CE non valido",""))</f>
        <v/>
      </c>
      <c r="B262" s="120"/>
      <c r="C262" s="28"/>
      <c r="D262" s="28"/>
      <c r="E262" s="44"/>
      <c r="F262" s="28"/>
      <c r="G262" s="28"/>
      <c r="H262" s="28"/>
      <c r="I262" s="44"/>
      <c r="J262" s="44"/>
      <c r="K262" s="44"/>
      <c r="L262" s="44"/>
      <c r="M262" s="61"/>
    </row>
    <row r="263" spans="1:13" x14ac:dyDescent="0.2">
      <c r="A263" s="119" t="str">
        <f>IF(M263="","",IF(ISERROR(MATCH(M263,Modello_CE!D:D,0)),"codice MODELLO CE non valido",""))</f>
        <v/>
      </c>
      <c r="B263" s="120"/>
      <c r="C263" s="28"/>
      <c r="D263" s="28"/>
      <c r="E263" s="44"/>
      <c r="F263" s="28"/>
      <c r="G263" s="28"/>
      <c r="H263" s="28"/>
      <c r="I263" s="44"/>
      <c r="J263" s="44"/>
      <c r="K263" s="44"/>
      <c r="L263" s="44"/>
      <c r="M263" s="61"/>
    </row>
    <row r="264" spans="1:13" x14ac:dyDescent="0.2">
      <c r="A264" s="119" t="str">
        <f>IF(M264="","",IF(ISERROR(MATCH(M264,Modello_CE!D:D,0)),"codice MODELLO CE non valido",""))</f>
        <v/>
      </c>
      <c r="B264" s="120"/>
      <c r="C264" s="28"/>
      <c r="D264" s="28"/>
      <c r="E264" s="44"/>
      <c r="F264" s="28"/>
      <c r="G264" s="28"/>
      <c r="H264" s="28"/>
      <c r="I264" s="44"/>
      <c r="J264" s="44"/>
      <c r="K264" s="44"/>
      <c r="L264" s="44"/>
      <c r="M264" s="61"/>
    </row>
    <row r="265" spans="1:13" x14ac:dyDescent="0.2">
      <c r="A265" s="119" t="str">
        <f>IF(M265="","",IF(ISERROR(MATCH(M265,Modello_CE!D:D,0)),"codice MODELLO CE non valido",""))</f>
        <v/>
      </c>
      <c r="B265" s="120"/>
      <c r="C265" s="28"/>
      <c r="D265" s="28"/>
      <c r="E265" s="44"/>
      <c r="F265" s="28"/>
      <c r="G265" s="28"/>
      <c r="H265" s="28"/>
      <c r="I265" s="44"/>
      <c r="J265" s="44"/>
      <c r="K265" s="44"/>
      <c r="L265" s="44"/>
      <c r="M265" s="61"/>
    </row>
    <row r="266" spans="1:13" x14ac:dyDescent="0.2">
      <c r="A266" s="119" t="str">
        <f>IF(M266="","",IF(ISERROR(MATCH(M266,Modello_CE!D:D,0)),"codice MODELLO CE non valido",""))</f>
        <v/>
      </c>
      <c r="B266" s="120"/>
      <c r="C266" s="28"/>
      <c r="D266" s="28"/>
      <c r="E266" s="44"/>
      <c r="F266" s="28"/>
      <c r="G266" s="28"/>
      <c r="H266" s="28"/>
      <c r="I266" s="44"/>
      <c r="J266" s="44"/>
      <c r="K266" s="44"/>
      <c r="L266" s="44"/>
      <c r="M266" s="61"/>
    </row>
    <row r="267" spans="1:13" x14ac:dyDescent="0.2">
      <c r="A267" s="119" t="str">
        <f>IF(M267="","",IF(ISERROR(MATCH(M267,Modello_CE!D:D,0)),"codice MODELLO CE non valido",""))</f>
        <v/>
      </c>
      <c r="B267" s="120"/>
      <c r="C267" s="28"/>
      <c r="D267" s="28"/>
      <c r="E267" s="44"/>
      <c r="F267" s="28"/>
      <c r="G267" s="28"/>
      <c r="H267" s="28"/>
      <c r="I267" s="44"/>
      <c r="J267" s="44"/>
      <c r="K267" s="44"/>
      <c r="L267" s="44"/>
      <c r="M267" s="61"/>
    </row>
    <row r="268" spans="1:13" x14ac:dyDescent="0.2">
      <c r="A268" s="119" t="str">
        <f>IF(M268="","",IF(ISERROR(MATCH(M268,Modello_CE!D:D,0)),"codice MODELLO CE non valido",""))</f>
        <v/>
      </c>
      <c r="B268" s="120"/>
      <c r="C268" s="28"/>
      <c r="D268" s="28"/>
      <c r="E268" s="44"/>
      <c r="F268" s="28"/>
      <c r="G268" s="28"/>
      <c r="H268" s="28"/>
      <c r="I268" s="44"/>
      <c r="J268" s="44"/>
      <c r="K268" s="44"/>
      <c r="L268" s="44"/>
      <c r="M268" s="61"/>
    </row>
    <row r="269" spans="1:13" x14ac:dyDescent="0.2">
      <c r="A269" s="119" t="str">
        <f>IF(M269="","",IF(ISERROR(MATCH(M269,Modello_CE!D:D,0)),"codice MODELLO CE non valido",""))</f>
        <v/>
      </c>
      <c r="B269" s="120"/>
      <c r="C269" s="28"/>
      <c r="D269" s="28"/>
      <c r="E269" s="44"/>
      <c r="F269" s="28"/>
      <c r="G269" s="28"/>
      <c r="H269" s="28"/>
      <c r="I269" s="44"/>
      <c r="J269" s="44"/>
      <c r="K269" s="44"/>
      <c r="L269" s="44"/>
      <c r="M269" s="61"/>
    </row>
    <row r="270" spans="1:13" x14ac:dyDescent="0.2">
      <c r="A270" s="119" t="str">
        <f>IF(M270="","",IF(ISERROR(MATCH(M270,Modello_CE!D:D,0)),"codice MODELLO CE non valido",""))</f>
        <v/>
      </c>
      <c r="B270" s="120"/>
      <c r="C270" s="28"/>
      <c r="D270" s="28"/>
      <c r="E270" s="44"/>
      <c r="F270" s="28"/>
      <c r="G270" s="28"/>
      <c r="H270" s="28"/>
      <c r="I270" s="44"/>
      <c r="J270" s="44"/>
      <c r="K270" s="44"/>
      <c r="L270" s="44"/>
      <c r="M270" s="61"/>
    </row>
    <row r="271" spans="1:13" x14ac:dyDescent="0.2">
      <c r="A271" s="119" t="str">
        <f>IF(M271="","",IF(ISERROR(MATCH(M271,Modello_CE!D:D,0)),"codice MODELLO CE non valido",""))</f>
        <v/>
      </c>
      <c r="B271" s="120"/>
      <c r="C271" s="28"/>
      <c r="D271" s="28"/>
      <c r="E271" s="44"/>
      <c r="F271" s="28"/>
      <c r="G271" s="28"/>
      <c r="H271" s="28"/>
      <c r="I271" s="44"/>
      <c r="J271" s="44"/>
      <c r="K271" s="44"/>
      <c r="L271" s="44"/>
      <c r="M271" s="61"/>
    </row>
    <row r="272" spans="1:13" x14ac:dyDescent="0.2">
      <c r="A272" s="119" t="str">
        <f>IF(M272="","",IF(ISERROR(MATCH(M272,Modello_CE!D:D,0)),"codice MODELLO CE non valido",""))</f>
        <v/>
      </c>
      <c r="B272" s="120"/>
      <c r="C272" s="28"/>
      <c r="D272" s="28"/>
      <c r="E272" s="44"/>
      <c r="F272" s="28"/>
      <c r="G272" s="28"/>
      <c r="H272" s="28"/>
      <c r="I272" s="44"/>
      <c r="J272" s="44"/>
      <c r="K272" s="44"/>
      <c r="L272" s="44"/>
      <c r="M272" s="61"/>
    </row>
    <row r="273" spans="1:13" x14ac:dyDescent="0.2">
      <c r="A273" s="119" t="str">
        <f>IF(M273="","",IF(ISERROR(MATCH(M273,Modello_CE!D:D,0)),"codice MODELLO CE non valido",""))</f>
        <v/>
      </c>
      <c r="B273" s="120"/>
      <c r="C273" s="28"/>
      <c r="D273" s="28"/>
      <c r="E273" s="44"/>
      <c r="F273" s="28"/>
      <c r="G273" s="28"/>
      <c r="H273" s="28"/>
      <c r="I273" s="44"/>
      <c r="J273" s="44"/>
      <c r="K273" s="44"/>
      <c r="L273" s="44"/>
      <c r="M273" s="61"/>
    </row>
    <row r="274" spans="1:13" x14ac:dyDescent="0.2">
      <c r="A274" s="119" t="str">
        <f>IF(M274="","",IF(ISERROR(MATCH(M274,Modello_CE!D:D,0)),"codice MODELLO CE non valido",""))</f>
        <v/>
      </c>
      <c r="B274" s="120"/>
      <c r="C274" s="28"/>
      <c r="D274" s="28"/>
      <c r="E274" s="44"/>
      <c r="F274" s="28"/>
      <c r="G274" s="28"/>
      <c r="H274" s="28"/>
      <c r="I274" s="44"/>
      <c r="J274" s="44"/>
      <c r="K274" s="44"/>
      <c r="L274" s="44"/>
      <c r="M274" s="61"/>
    </row>
    <row r="275" spans="1:13" x14ac:dyDescent="0.2">
      <c r="A275" s="119" t="str">
        <f>IF(M275="","",IF(ISERROR(MATCH(M275,Modello_CE!D:D,0)),"codice MODELLO CE non valido",""))</f>
        <v/>
      </c>
      <c r="B275" s="120"/>
      <c r="C275" s="28"/>
      <c r="D275" s="28"/>
      <c r="E275" s="44"/>
      <c r="F275" s="28"/>
      <c r="G275" s="28"/>
      <c r="H275" s="28"/>
      <c r="I275" s="44"/>
      <c r="J275" s="44"/>
      <c r="K275" s="44"/>
      <c r="L275" s="44"/>
      <c r="M275" s="61"/>
    </row>
    <row r="276" spans="1:13" x14ac:dyDescent="0.2">
      <c r="A276" s="119" t="str">
        <f>IF(M276="","",IF(ISERROR(MATCH(M276,Modello_CE!D:D,0)),"codice MODELLO CE non valido",""))</f>
        <v/>
      </c>
      <c r="B276" s="120"/>
      <c r="C276" s="28"/>
      <c r="D276" s="28"/>
      <c r="E276" s="44"/>
      <c r="F276" s="28"/>
      <c r="G276" s="28"/>
      <c r="H276" s="28"/>
      <c r="I276" s="44"/>
      <c r="J276" s="44"/>
      <c r="K276" s="44"/>
      <c r="L276" s="44"/>
      <c r="M276" s="61"/>
    </row>
    <row r="277" spans="1:13" x14ac:dyDescent="0.2">
      <c r="A277" s="119" t="str">
        <f>IF(M277="","",IF(ISERROR(MATCH(M277,Modello_CE!D:D,0)),"codice MODELLO CE non valido",""))</f>
        <v/>
      </c>
      <c r="B277" s="120"/>
      <c r="C277" s="28"/>
      <c r="D277" s="28"/>
      <c r="E277" s="44"/>
      <c r="F277" s="28"/>
      <c r="G277" s="28"/>
      <c r="H277" s="28"/>
      <c r="I277" s="44"/>
      <c r="J277" s="44"/>
      <c r="K277" s="44"/>
      <c r="L277" s="44"/>
      <c r="M277" s="61"/>
    </row>
    <row r="278" spans="1:13" x14ac:dyDescent="0.2">
      <c r="A278" s="119" t="str">
        <f>IF(M278="","",IF(ISERROR(MATCH(M278,Modello_CE!D:D,0)),"codice MODELLO CE non valido",""))</f>
        <v/>
      </c>
      <c r="B278" s="120"/>
      <c r="C278" s="28"/>
      <c r="D278" s="28"/>
      <c r="E278" s="44"/>
      <c r="F278" s="28"/>
      <c r="G278" s="28"/>
      <c r="H278" s="28"/>
      <c r="I278" s="44"/>
      <c r="J278" s="44"/>
      <c r="K278" s="44"/>
      <c r="L278" s="44"/>
      <c r="M278" s="61"/>
    </row>
    <row r="279" spans="1:13" x14ac:dyDescent="0.2">
      <c r="A279" s="119" t="str">
        <f>IF(M279="","",IF(ISERROR(MATCH(M279,Modello_CE!D:D,0)),"codice MODELLO CE non valido",""))</f>
        <v/>
      </c>
      <c r="B279" s="120"/>
      <c r="C279" s="28"/>
      <c r="D279" s="28"/>
      <c r="E279" s="44"/>
      <c r="F279" s="28"/>
      <c r="G279" s="28"/>
      <c r="H279" s="28"/>
      <c r="I279" s="44"/>
      <c r="J279" s="44"/>
      <c r="K279" s="44"/>
      <c r="L279" s="44"/>
      <c r="M279" s="61"/>
    </row>
    <row r="280" spans="1:13" x14ac:dyDescent="0.2">
      <c r="A280" s="119" t="str">
        <f>IF(M280="","",IF(ISERROR(MATCH(M280,Modello_CE!D:D,0)),"codice MODELLO CE non valido",""))</f>
        <v/>
      </c>
      <c r="B280" s="120"/>
      <c r="C280" s="28"/>
      <c r="D280" s="28"/>
      <c r="E280" s="44"/>
      <c r="F280" s="28"/>
      <c r="G280" s="28"/>
      <c r="H280" s="28"/>
      <c r="I280" s="44"/>
      <c r="J280" s="44"/>
      <c r="K280" s="44"/>
      <c r="L280" s="44"/>
      <c r="M280" s="61"/>
    </row>
    <row r="281" spans="1:13" x14ac:dyDescent="0.2">
      <c r="A281" s="119" t="str">
        <f>IF(M281="","",IF(ISERROR(MATCH(M281,Modello_CE!D:D,0)),"codice MODELLO CE non valido",""))</f>
        <v/>
      </c>
      <c r="B281" s="120"/>
      <c r="C281" s="28"/>
      <c r="D281" s="28"/>
      <c r="E281" s="44"/>
      <c r="F281" s="28"/>
      <c r="G281" s="28"/>
      <c r="H281" s="28"/>
      <c r="I281" s="44"/>
      <c r="J281" s="44"/>
      <c r="K281" s="44"/>
      <c r="L281" s="44"/>
      <c r="M281" s="61"/>
    </row>
    <row r="282" spans="1:13" x14ac:dyDescent="0.2">
      <c r="A282" s="119" t="str">
        <f>IF(M282="","",IF(ISERROR(MATCH(M282,Modello_CE!D:D,0)),"codice MODELLO CE non valido",""))</f>
        <v/>
      </c>
      <c r="B282" s="120"/>
      <c r="C282" s="28"/>
      <c r="D282" s="28"/>
      <c r="E282" s="44"/>
      <c r="F282" s="28"/>
      <c r="G282" s="28"/>
      <c r="H282" s="28"/>
      <c r="I282" s="44"/>
      <c r="J282" s="44"/>
      <c r="K282" s="44"/>
      <c r="L282" s="44"/>
      <c r="M282" s="61"/>
    </row>
    <row r="283" spans="1:13" x14ac:dyDescent="0.2">
      <c r="A283" s="119" t="str">
        <f>IF(M283="","",IF(ISERROR(MATCH(M283,Modello_CE!D:D,0)),"codice MODELLO CE non valido",""))</f>
        <v/>
      </c>
      <c r="B283" s="120"/>
      <c r="C283" s="28"/>
      <c r="D283" s="28"/>
      <c r="E283" s="44"/>
      <c r="F283" s="28"/>
      <c r="G283" s="28"/>
      <c r="H283" s="28"/>
      <c r="I283" s="44"/>
      <c r="J283" s="44"/>
      <c r="K283" s="44"/>
      <c r="L283" s="44"/>
      <c r="M283" s="61"/>
    </row>
    <row r="284" spans="1:13" x14ac:dyDescent="0.2">
      <c r="A284" s="119" t="str">
        <f>IF(M284="","",IF(ISERROR(MATCH(M284,Modello_CE!D:D,0)),"codice MODELLO CE non valido",""))</f>
        <v/>
      </c>
      <c r="B284" s="120"/>
      <c r="C284" s="28"/>
      <c r="D284" s="28"/>
      <c r="E284" s="44"/>
      <c r="F284" s="28"/>
      <c r="G284" s="28"/>
      <c r="H284" s="28"/>
      <c r="I284" s="44"/>
      <c r="J284" s="44"/>
      <c r="K284" s="44"/>
      <c r="L284" s="44"/>
      <c r="M284" s="61"/>
    </row>
    <row r="285" spans="1:13" x14ac:dyDescent="0.2">
      <c r="A285" s="119" t="str">
        <f>IF(M285="","",IF(ISERROR(MATCH(M285,Modello_CE!D:D,0)),"codice MODELLO CE non valido",""))</f>
        <v/>
      </c>
      <c r="B285" s="120"/>
      <c r="C285" s="28"/>
      <c r="D285" s="28"/>
      <c r="E285" s="44"/>
      <c r="F285" s="28"/>
      <c r="G285" s="28"/>
      <c r="H285" s="28"/>
      <c r="I285" s="44"/>
      <c r="J285" s="44"/>
      <c r="K285" s="44"/>
      <c r="L285" s="44"/>
      <c r="M285" s="61"/>
    </row>
    <row r="286" spans="1:13" x14ac:dyDescent="0.2">
      <c r="A286" s="119" t="str">
        <f>IF(M286="","",IF(ISERROR(MATCH(M286,Modello_CE!D:D,0)),"codice MODELLO CE non valido",""))</f>
        <v/>
      </c>
      <c r="B286" s="120"/>
      <c r="C286" s="28"/>
      <c r="D286" s="28"/>
      <c r="E286" s="44"/>
      <c r="F286" s="28"/>
      <c r="G286" s="28"/>
      <c r="H286" s="28"/>
      <c r="I286" s="44"/>
      <c r="J286" s="44"/>
      <c r="K286" s="44"/>
      <c r="L286" s="44"/>
      <c r="M286" s="61"/>
    </row>
    <row r="287" spans="1:13" x14ac:dyDescent="0.2">
      <c r="A287" s="119" t="str">
        <f>IF(M287="","",IF(ISERROR(MATCH(M287,Modello_CE!D:D,0)),"codice MODELLO CE non valido",""))</f>
        <v/>
      </c>
      <c r="B287" s="120"/>
      <c r="C287" s="28"/>
      <c r="D287" s="28"/>
      <c r="E287" s="44"/>
      <c r="F287" s="28"/>
      <c r="G287" s="28"/>
      <c r="H287" s="28"/>
      <c r="I287" s="44"/>
      <c r="J287" s="44"/>
      <c r="K287" s="44"/>
      <c r="L287" s="44"/>
      <c r="M287" s="61"/>
    </row>
    <row r="288" spans="1:13" x14ac:dyDescent="0.2">
      <c r="A288" s="119" t="str">
        <f>IF(M288="","",IF(ISERROR(MATCH(M288,Modello_CE!D:D,0)),"codice MODELLO CE non valido",""))</f>
        <v/>
      </c>
      <c r="B288" s="120"/>
      <c r="C288" s="28"/>
      <c r="D288" s="28"/>
      <c r="E288" s="44"/>
      <c r="F288" s="28"/>
      <c r="G288" s="28"/>
      <c r="H288" s="28"/>
      <c r="I288" s="44"/>
      <c r="J288" s="44"/>
      <c r="K288" s="44"/>
      <c r="L288" s="44"/>
      <c r="M288" s="61"/>
    </row>
    <row r="289" spans="1:13" x14ac:dyDescent="0.2">
      <c r="A289" s="119" t="str">
        <f>IF(M289="","",IF(ISERROR(MATCH(M289,Modello_CE!D:D,0)),"codice MODELLO CE non valido",""))</f>
        <v/>
      </c>
      <c r="B289" s="120"/>
      <c r="C289" s="28"/>
      <c r="D289" s="28"/>
      <c r="E289" s="44"/>
      <c r="F289" s="28"/>
      <c r="G289" s="28"/>
      <c r="H289" s="28"/>
      <c r="I289" s="44"/>
      <c r="J289" s="44"/>
      <c r="K289" s="44"/>
      <c r="L289" s="44"/>
      <c r="M289" s="61"/>
    </row>
    <row r="290" spans="1:13" x14ac:dyDescent="0.2">
      <c r="A290" s="119" t="str">
        <f>IF(M290="","",IF(ISERROR(MATCH(M290,Modello_CE!D:D,0)),"codice MODELLO CE non valido",""))</f>
        <v/>
      </c>
      <c r="B290" s="120"/>
      <c r="C290" s="28"/>
      <c r="D290" s="28"/>
      <c r="E290" s="44"/>
      <c r="F290" s="28"/>
      <c r="G290" s="28"/>
      <c r="H290" s="28"/>
      <c r="I290" s="44"/>
      <c r="J290" s="44"/>
      <c r="K290" s="44"/>
      <c r="L290" s="44"/>
      <c r="M290" s="61"/>
    </row>
    <row r="291" spans="1:13" x14ac:dyDescent="0.2">
      <c r="A291" s="119" t="str">
        <f>IF(M291="","",IF(ISERROR(MATCH(M291,Modello_CE!D:D,0)),"codice MODELLO CE non valido",""))</f>
        <v/>
      </c>
      <c r="B291" s="120"/>
      <c r="C291" s="28"/>
      <c r="D291" s="28"/>
      <c r="E291" s="44"/>
      <c r="F291" s="28"/>
      <c r="G291" s="28"/>
      <c r="H291" s="28"/>
      <c r="I291" s="44"/>
      <c r="J291" s="44"/>
      <c r="K291" s="44"/>
      <c r="L291" s="44"/>
      <c r="M291" s="61"/>
    </row>
    <row r="292" spans="1:13" x14ac:dyDescent="0.2">
      <c r="A292" s="119" t="str">
        <f>IF(M292="","",IF(ISERROR(MATCH(M292,Modello_CE!D:D,0)),"codice MODELLO CE non valido",""))</f>
        <v/>
      </c>
      <c r="B292" s="120"/>
      <c r="C292" s="28"/>
      <c r="D292" s="28"/>
      <c r="E292" s="44"/>
      <c r="F292" s="28"/>
      <c r="G292" s="28"/>
      <c r="H292" s="28"/>
      <c r="I292" s="44"/>
      <c r="J292" s="44"/>
      <c r="K292" s="44"/>
      <c r="L292" s="44"/>
      <c r="M292" s="61"/>
    </row>
    <row r="293" spans="1:13" s="7" customFormat="1" x14ac:dyDescent="0.2">
      <c r="A293" s="294" t="str">
        <f>IF(M293="","",IF(ISERROR(MATCH(M293,Modello_CE!D:D,0)),"codice MODELLO CE non valido",""))</f>
        <v/>
      </c>
      <c r="B293" s="295"/>
    </row>
    <row r="294" spans="1:13" s="7" customFormat="1" x14ac:dyDescent="0.2">
      <c r="A294" s="294" t="str">
        <f>IF(M294="","",IF(ISERROR(MATCH(M294,Modello_CE!D:D,0)),"codice MODELLO CE non valido",""))</f>
        <v/>
      </c>
      <c r="B294" s="295"/>
    </row>
    <row r="295" spans="1:13" s="7" customFormat="1" x14ac:dyDescent="0.2">
      <c r="A295" s="294" t="str">
        <f>IF(M295="","",IF(ISERROR(MATCH(M295,Modello_CE!D:D,0)),"codice MODELLO CE non valido",""))</f>
        <v/>
      </c>
      <c r="B295" s="295"/>
    </row>
    <row r="296" spans="1:13" s="7" customFormat="1" x14ac:dyDescent="0.2">
      <c r="A296" s="294" t="str">
        <f>IF(M296="","",IF(ISERROR(MATCH(M296,Modello_CE!D:D,0)),"codice MODELLO CE non valido",""))</f>
        <v/>
      </c>
      <c r="B296" s="295"/>
    </row>
    <row r="297" spans="1:13" s="7" customFormat="1" x14ac:dyDescent="0.2">
      <c r="A297" s="294" t="str">
        <f>IF(M297="","",IF(ISERROR(MATCH(M297,Modello_CE!D:D,0)),"codice MODELLO CE non valido",""))</f>
        <v/>
      </c>
      <c r="B297" s="295"/>
    </row>
    <row r="298" spans="1:13" s="7" customFormat="1" x14ac:dyDescent="0.2">
      <c r="A298" s="294" t="str">
        <f>IF(M298="","",IF(ISERROR(MATCH(M298,Modello_CE!D:D,0)),"codice MODELLO CE non valido",""))</f>
        <v/>
      </c>
      <c r="B298" s="295"/>
    </row>
    <row r="299" spans="1:13" s="7" customFormat="1" x14ac:dyDescent="0.2">
      <c r="A299" s="294" t="str">
        <f>IF(M299="","",IF(ISERROR(MATCH(M299,Modello_CE!D:D,0)),"codice MODELLO CE non valido",""))</f>
        <v/>
      </c>
      <c r="B299" s="295"/>
    </row>
    <row r="300" spans="1:13" s="7" customFormat="1" x14ac:dyDescent="0.2">
      <c r="A300" s="294" t="str">
        <f>IF(M300="","",IF(ISERROR(MATCH(M300,Modello_CE!D:D,0)),"codice MODELLO CE non valido",""))</f>
        <v/>
      </c>
      <c r="B300" s="295"/>
    </row>
    <row r="301" spans="1:13" s="7" customFormat="1" x14ac:dyDescent="0.2">
      <c r="A301" s="294" t="str">
        <f>IF(M301="","",IF(ISERROR(MATCH(M301,Modello_CE!D:D,0)),"codice MODELLO CE non valido",""))</f>
        <v/>
      </c>
      <c r="B301" s="295"/>
    </row>
    <row r="302" spans="1:13" s="7" customFormat="1" x14ac:dyDescent="0.2">
      <c r="A302" s="294" t="str">
        <f>IF(M302="","",IF(ISERROR(MATCH(M302,Modello_CE!D:D,0)),"codice MODELLO CE non valido",""))</f>
        <v/>
      </c>
      <c r="B302" s="295"/>
    </row>
    <row r="303" spans="1:13" s="7" customFormat="1" x14ac:dyDescent="0.2">
      <c r="A303" s="294" t="str">
        <f>IF(M303="","",IF(ISERROR(MATCH(M303,Modello_CE!D:D,0)),"codice MODELLO CE non valido",""))</f>
        <v/>
      </c>
      <c r="B303" s="295"/>
    </row>
    <row r="304" spans="1:13" s="7" customFormat="1" x14ac:dyDescent="0.2">
      <c r="A304" s="294" t="str">
        <f>IF(M304="","",IF(ISERROR(MATCH(M304,Modello_CE!D:D,0)),"codice MODELLO CE non valido",""))</f>
        <v/>
      </c>
      <c r="B304" s="295"/>
    </row>
    <row r="305" spans="1:2" s="7" customFormat="1" x14ac:dyDescent="0.2">
      <c r="A305" s="294" t="str">
        <f>IF(M305="","",IF(ISERROR(MATCH(M305,Modello_CE!D:D,0)),"codice MODELLO CE non valido",""))</f>
        <v/>
      </c>
      <c r="B305" s="295"/>
    </row>
    <row r="306" spans="1:2" s="7" customFormat="1" x14ac:dyDescent="0.2">
      <c r="A306" s="294" t="str">
        <f>IF(M306="","",IF(ISERROR(MATCH(M306,Modello_CE!D:D,0)),"codice MODELLO CE non valido",""))</f>
        <v/>
      </c>
      <c r="B306" s="295"/>
    </row>
    <row r="307" spans="1:2" s="7" customFormat="1" x14ac:dyDescent="0.2">
      <c r="A307" s="294" t="str">
        <f>IF(M307="","",IF(ISERROR(MATCH(M307,Modello_CE!D:D,0)),"codice MODELLO CE non valido",""))</f>
        <v/>
      </c>
      <c r="B307" s="295"/>
    </row>
    <row r="308" spans="1:2" s="7" customFormat="1" x14ac:dyDescent="0.2">
      <c r="A308" s="294" t="str">
        <f>IF(M308="","",IF(ISERROR(MATCH(M308,Modello_CE!D:D,0)),"codice MODELLO CE non valido",""))</f>
        <v/>
      </c>
      <c r="B308" s="295"/>
    </row>
    <row r="309" spans="1:2" s="7" customFormat="1" x14ac:dyDescent="0.2">
      <c r="A309" s="294" t="str">
        <f>IF(M309="","",IF(ISERROR(MATCH(M309,Modello_CE!D:D,0)),"codice MODELLO CE non valido",""))</f>
        <v/>
      </c>
      <c r="B309" s="295"/>
    </row>
    <row r="310" spans="1:2" s="7" customFormat="1" x14ac:dyDescent="0.2">
      <c r="A310" s="294" t="str">
        <f>IF(M310="","",IF(ISERROR(MATCH(M310,Modello_CE!D:D,0)),"codice MODELLO CE non valido",""))</f>
        <v/>
      </c>
      <c r="B310" s="295"/>
    </row>
    <row r="311" spans="1:2" s="7" customFormat="1" x14ac:dyDescent="0.2">
      <c r="A311" s="294" t="str">
        <f>IF(M311="","",IF(ISERROR(MATCH(M311,Modello_CE!D:D,0)),"codice MODELLO CE non valido",""))</f>
        <v/>
      </c>
      <c r="B311" s="295"/>
    </row>
    <row r="312" spans="1:2" s="7" customFormat="1" x14ac:dyDescent="0.2">
      <c r="A312" s="294" t="str">
        <f>IF(M312="","",IF(ISERROR(MATCH(M312,Modello_CE!D:D,0)),"codice MODELLO CE non valido",""))</f>
        <v/>
      </c>
      <c r="B312" s="295"/>
    </row>
    <row r="313" spans="1:2" s="7" customFormat="1" x14ac:dyDescent="0.2">
      <c r="A313" s="294" t="str">
        <f>IF(M313="","",IF(ISERROR(MATCH(M313,Modello_CE!D:D,0)),"codice MODELLO CE non valido",""))</f>
        <v/>
      </c>
      <c r="B313" s="295"/>
    </row>
    <row r="314" spans="1:2" s="7" customFormat="1" x14ac:dyDescent="0.2">
      <c r="A314" s="294" t="str">
        <f>IF(M314="","",IF(ISERROR(MATCH(M314,Modello_CE!D:D,0)),"codice MODELLO CE non valido",""))</f>
        <v/>
      </c>
      <c r="B314" s="295"/>
    </row>
    <row r="315" spans="1:2" s="7" customFormat="1" x14ac:dyDescent="0.2">
      <c r="A315" s="294" t="str">
        <f>IF(M315="","",IF(ISERROR(MATCH(M315,Modello_CE!D:D,0)),"codice MODELLO CE non valido",""))</f>
        <v/>
      </c>
      <c r="B315" s="295"/>
    </row>
    <row r="316" spans="1:2" s="7" customFormat="1" x14ac:dyDescent="0.2">
      <c r="A316" s="294" t="str">
        <f>IF(M316="","",IF(ISERROR(MATCH(M316,Modello_CE!D:D,0)),"codice MODELLO CE non valido",""))</f>
        <v/>
      </c>
      <c r="B316" s="295"/>
    </row>
    <row r="317" spans="1:2" s="7" customFormat="1" x14ac:dyDescent="0.2">
      <c r="A317" s="294" t="str">
        <f>IF(M317="","",IF(ISERROR(MATCH(M317,Modello_CE!D:D,0)),"codice MODELLO CE non valido",""))</f>
        <v/>
      </c>
      <c r="B317" s="295"/>
    </row>
    <row r="318" spans="1:2" s="7" customFormat="1" x14ac:dyDescent="0.2">
      <c r="A318" s="294" t="str">
        <f>IF(M318="","",IF(ISERROR(MATCH(M318,Modello_CE!D:D,0)),"codice MODELLO CE non valido",""))</f>
        <v/>
      </c>
      <c r="B318" s="295"/>
    </row>
    <row r="319" spans="1:2" s="7" customFormat="1" x14ac:dyDescent="0.2">
      <c r="A319" s="294" t="str">
        <f>IF(M319="","",IF(ISERROR(MATCH(M319,Modello_CE!D:D,0)),"codice MODELLO CE non valido",""))</f>
        <v/>
      </c>
      <c r="B319" s="295"/>
    </row>
    <row r="320" spans="1:2" s="7" customFormat="1" x14ac:dyDescent="0.2">
      <c r="A320" s="294" t="str">
        <f>IF(M320="","",IF(ISERROR(MATCH(M320,Modello_CE!D:D,0)),"codice MODELLO CE non valido",""))</f>
        <v/>
      </c>
      <c r="B320" s="295"/>
    </row>
    <row r="321" spans="1:2" s="7" customFormat="1" x14ac:dyDescent="0.2">
      <c r="A321" s="294" t="str">
        <f>IF(M321="","",IF(ISERROR(MATCH(M321,Modello_CE!D:D,0)),"codice MODELLO CE non valido",""))</f>
        <v/>
      </c>
      <c r="B321" s="295"/>
    </row>
    <row r="322" spans="1:2" s="7" customFormat="1" x14ac:dyDescent="0.2">
      <c r="A322" s="294" t="str">
        <f>IF(M322="","",IF(ISERROR(MATCH(M322,Modello_CE!D:D,0)),"codice MODELLO CE non valido",""))</f>
        <v/>
      </c>
      <c r="B322" s="295"/>
    </row>
    <row r="323" spans="1:2" s="7" customFormat="1" x14ac:dyDescent="0.2">
      <c r="A323" s="294" t="str">
        <f>IF(M323="","",IF(ISERROR(MATCH(M323,Modello_CE!D:D,0)),"codice MODELLO CE non valido",""))</f>
        <v/>
      </c>
      <c r="B323" s="295"/>
    </row>
    <row r="324" spans="1:2" s="7" customFormat="1" x14ac:dyDescent="0.2">
      <c r="A324" s="294" t="str">
        <f>IF(M324="","",IF(ISERROR(MATCH(M324,Modello_CE!D:D,0)),"codice MODELLO CE non valido",""))</f>
        <v/>
      </c>
      <c r="B324" s="295"/>
    </row>
    <row r="325" spans="1:2" s="7" customFormat="1" x14ac:dyDescent="0.2">
      <c r="A325" s="294" t="str">
        <f>IF(M325="","",IF(ISERROR(MATCH(M325,Modello_CE!D:D,0)),"codice MODELLO CE non valido",""))</f>
        <v/>
      </c>
      <c r="B325" s="295"/>
    </row>
    <row r="326" spans="1:2" s="7" customFormat="1" x14ac:dyDescent="0.2">
      <c r="A326" s="294" t="str">
        <f>IF(M326="","",IF(ISERROR(MATCH(M326,Modello_CE!D:D,0)),"codice MODELLO CE non valido",""))</f>
        <v/>
      </c>
      <c r="B326" s="295"/>
    </row>
    <row r="327" spans="1:2" s="7" customFormat="1" x14ac:dyDescent="0.2">
      <c r="A327" s="294" t="str">
        <f>IF(M327="","",IF(ISERROR(MATCH(M327,Modello_CE!D:D,0)),"codice MODELLO CE non valido",""))</f>
        <v/>
      </c>
      <c r="B327" s="295"/>
    </row>
    <row r="328" spans="1:2" s="7" customFormat="1" x14ac:dyDescent="0.2">
      <c r="A328" s="294" t="str">
        <f>IF(M328="","",IF(ISERROR(MATCH(M328,Modello_CE!D:D,0)),"codice MODELLO CE non valido",""))</f>
        <v/>
      </c>
      <c r="B328" s="295"/>
    </row>
    <row r="329" spans="1:2" s="7" customFormat="1" x14ac:dyDescent="0.2">
      <c r="A329" s="294" t="str">
        <f>IF(M329="","",IF(ISERROR(MATCH(M329,Modello_CE!D:D,0)),"codice MODELLO CE non valido",""))</f>
        <v/>
      </c>
      <c r="B329" s="295"/>
    </row>
    <row r="330" spans="1:2" s="7" customFormat="1" x14ac:dyDescent="0.2">
      <c r="A330" s="294" t="str">
        <f>IF(M330="","",IF(ISERROR(MATCH(M330,Modello_CE!D:D,0)),"codice MODELLO CE non valido",""))</f>
        <v/>
      </c>
      <c r="B330" s="295"/>
    </row>
    <row r="331" spans="1:2" s="7" customFormat="1" x14ac:dyDescent="0.2">
      <c r="A331" s="294" t="str">
        <f>IF(M331="","",IF(ISERROR(MATCH(M331,Modello_CE!D:D,0)),"codice MODELLO CE non valido",""))</f>
        <v/>
      </c>
      <c r="B331" s="295"/>
    </row>
    <row r="332" spans="1:2" s="7" customFormat="1" x14ac:dyDescent="0.2">
      <c r="A332" s="294" t="str">
        <f>IF(M332="","",IF(ISERROR(MATCH(M332,Modello_CE!D:D,0)),"codice MODELLO CE non valido",""))</f>
        <v/>
      </c>
      <c r="B332" s="295"/>
    </row>
    <row r="333" spans="1:2" s="7" customFormat="1" x14ac:dyDescent="0.2">
      <c r="A333" s="294" t="str">
        <f>IF(M333="","",IF(ISERROR(MATCH(M333,Modello_CE!D:D,0)),"codice MODELLO CE non valido",""))</f>
        <v/>
      </c>
      <c r="B333" s="295"/>
    </row>
    <row r="334" spans="1:2" s="7" customFormat="1" x14ac:dyDescent="0.2">
      <c r="A334" s="294" t="str">
        <f>IF(M334="","",IF(ISERROR(MATCH(M334,Modello_CE!D:D,0)),"codice MODELLO CE non valido",""))</f>
        <v/>
      </c>
      <c r="B334" s="295"/>
    </row>
    <row r="335" spans="1:2" s="7" customFormat="1" x14ac:dyDescent="0.2">
      <c r="A335" s="294" t="str">
        <f>IF(M335="","",IF(ISERROR(MATCH(M335,Modello_CE!D:D,0)),"codice MODELLO CE non valido",""))</f>
        <v/>
      </c>
      <c r="B335" s="295"/>
    </row>
    <row r="336" spans="1:2" s="7" customFormat="1" x14ac:dyDescent="0.2">
      <c r="A336" s="294" t="str">
        <f>IF(M336="","",IF(ISERROR(MATCH(M336,Modello_CE!D:D,0)),"codice MODELLO CE non valido",""))</f>
        <v/>
      </c>
      <c r="B336" s="295"/>
    </row>
    <row r="337" spans="1:2" s="7" customFormat="1" x14ac:dyDescent="0.2">
      <c r="A337" s="294" t="str">
        <f>IF(M337="","",IF(ISERROR(MATCH(M337,Modello_CE!D:D,0)),"codice MODELLO CE non valido",""))</f>
        <v/>
      </c>
      <c r="B337" s="295"/>
    </row>
    <row r="338" spans="1:2" s="7" customFormat="1" x14ac:dyDescent="0.2">
      <c r="A338" s="294" t="str">
        <f>IF(M338="","",IF(ISERROR(MATCH(M338,Modello_CE!D:D,0)),"codice MODELLO CE non valido",""))</f>
        <v/>
      </c>
      <c r="B338" s="295"/>
    </row>
    <row r="339" spans="1:2" s="7" customFormat="1" x14ac:dyDescent="0.2">
      <c r="A339" s="294" t="str">
        <f>IF(M339="","",IF(ISERROR(MATCH(M339,Modello_CE!D:D,0)),"codice MODELLO CE non valido",""))</f>
        <v/>
      </c>
      <c r="B339" s="295"/>
    </row>
    <row r="340" spans="1:2" s="7" customFormat="1" x14ac:dyDescent="0.2">
      <c r="A340" s="294" t="str">
        <f>IF(M340="","",IF(ISERROR(MATCH(M340,Modello_CE!D:D,0)),"codice MODELLO CE non valido",""))</f>
        <v/>
      </c>
      <c r="B340" s="295"/>
    </row>
    <row r="341" spans="1:2" s="7" customFormat="1" x14ac:dyDescent="0.2">
      <c r="A341" s="294" t="str">
        <f>IF(M341="","",IF(ISERROR(MATCH(M341,Modello_CE!D:D,0)),"codice MODELLO CE non valido",""))</f>
        <v/>
      </c>
      <c r="B341" s="295"/>
    </row>
    <row r="342" spans="1:2" s="7" customFormat="1" x14ac:dyDescent="0.2">
      <c r="A342" s="294" t="str">
        <f>IF(M342="","",IF(ISERROR(MATCH(M342,Modello_CE!D:D,0)),"codice MODELLO CE non valido",""))</f>
        <v/>
      </c>
      <c r="B342" s="295"/>
    </row>
    <row r="343" spans="1:2" s="7" customFormat="1" x14ac:dyDescent="0.2">
      <c r="A343" s="294" t="str">
        <f>IF(M343="","",IF(ISERROR(MATCH(M343,Modello_CE!D:D,0)),"codice MODELLO CE non valido",""))</f>
        <v/>
      </c>
      <c r="B343" s="295"/>
    </row>
    <row r="344" spans="1:2" s="7" customFormat="1" x14ac:dyDescent="0.2">
      <c r="A344" s="294" t="str">
        <f>IF(M344="","",IF(ISERROR(MATCH(M344,Modello_CE!D:D,0)),"codice MODELLO CE non valido",""))</f>
        <v/>
      </c>
      <c r="B344" s="295"/>
    </row>
    <row r="345" spans="1:2" s="7" customFormat="1" x14ac:dyDescent="0.2">
      <c r="A345" s="294" t="str">
        <f>IF(M345="","",IF(ISERROR(MATCH(M345,Modello_CE!D:D,0)),"codice MODELLO CE non valido",""))</f>
        <v/>
      </c>
      <c r="B345" s="295"/>
    </row>
    <row r="346" spans="1:2" s="7" customFormat="1" x14ac:dyDescent="0.2">
      <c r="A346" s="294" t="str">
        <f>IF(M346="","",IF(ISERROR(MATCH(M346,Modello_CE!D:D,0)),"codice MODELLO CE non valido",""))</f>
        <v/>
      </c>
      <c r="B346" s="295"/>
    </row>
    <row r="347" spans="1:2" s="7" customFormat="1" x14ac:dyDescent="0.2">
      <c r="A347" s="294" t="str">
        <f>IF(M347="","",IF(ISERROR(MATCH(M347,Modello_CE!D:D,0)),"codice MODELLO CE non valido",""))</f>
        <v/>
      </c>
      <c r="B347" s="295"/>
    </row>
    <row r="348" spans="1:2" s="7" customFormat="1" x14ac:dyDescent="0.2">
      <c r="A348" s="294" t="str">
        <f>IF(M348="","",IF(ISERROR(MATCH(M348,Modello_CE!D:D,0)),"codice MODELLO CE non valido",""))</f>
        <v/>
      </c>
      <c r="B348" s="295"/>
    </row>
    <row r="349" spans="1:2" s="7" customFormat="1" x14ac:dyDescent="0.2">
      <c r="A349" s="294" t="str">
        <f>IF(M349="","",IF(ISERROR(MATCH(M349,Modello_CE!D:D,0)),"codice MODELLO CE non valido",""))</f>
        <v/>
      </c>
      <c r="B349" s="295"/>
    </row>
    <row r="350" spans="1:2" s="7" customFormat="1" x14ac:dyDescent="0.2">
      <c r="A350" s="294" t="str">
        <f>IF(M350="","",IF(ISERROR(MATCH(M350,Modello_CE!D:D,0)),"codice MODELLO CE non valido",""))</f>
        <v/>
      </c>
      <c r="B350" s="295"/>
    </row>
    <row r="351" spans="1:2" s="7" customFormat="1" x14ac:dyDescent="0.2">
      <c r="A351" s="294" t="str">
        <f>IF(M351="","",IF(ISERROR(MATCH(M351,Modello_CE!D:D,0)),"codice MODELLO CE non valido",""))</f>
        <v/>
      </c>
      <c r="B351" s="295"/>
    </row>
    <row r="352" spans="1:2" s="7" customFormat="1" x14ac:dyDescent="0.2">
      <c r="A352" s="294" t="str">
        <f>IF(M352="","",IF(ISERROR(MATCH(M352,Modello_CE!D:D,0)),"codice MODELLO CE non valido",""))</f>
        <v/>
      </c>
      <c r="B352" s="295"/>
    </row>
    <row r="353" spans="1:2" s="7" customFormat="1" x14ac:dyDescent="0.2">
      <c r="A353" s="294" t="str">
        <f>IF(M353="","",IF(ISERROR(MATCH(M353,Modello_CE!D:D,0)),"codice MODELLO CE non valido",""))</f>
        <v/>
      </c>
      <c r="B353" s="295"/>
    </row>
    <row r="354" spans="1:2" s="7" customFormat="1" x14ac:dyDescent="0.2">
      <c r="A354" s="294" t="str">
        <f>IF(M354="","",IF(ISERROR(MATCH(M354,Modello_CE!D:D,0)),"codice MODELLO CE non valido",""))</f>
        <v/>
      </c>
      <c r="B354" s="295"/>
    </row>
    <row r="355" spans="1:2" s="7" customFormat="1" x14ac:dyDescent="0.2">
      <c r="A355" s="294" t="str">
        <f>IF(M355="","",IF(ISERROR(MATCH(M355,Modello_CE!D:D,0)),"codice MODELLO CE non valido",""))</f>
        <v/>
      </c>
      <c r="B355" s="295"/>
    </row>
    <row r="356" spans="1:2" s="7" customFormat="1" x14ac:dyDescent="0.2">
      <c r="A356" s="294" t="str">
        <f>IF(M356="","",IF(ISERROR(MATCH(M356,Modello_CE!D:D,0)),"codice MODELLO CE non valido",""))</f>
        <v/>
      </c>
      <c r="B356" s="295"/>
    </row>
    <row r="357" spans="1:2" s="7" customFormat="1" x14ac:dyDescent="0.2">
      <c r="A357" s="294" t="str">
        <f>IF(M357="","",IF(ISERROR(MATCH(M357,Modello_CE!D:D,0)),"codice MODELLO CE non valido",""))</f>
        <v/>
      </c>
      <c r="B357" s="295"/>
    </row>
    <row r="358" spans="1:2" s="7" customFormat="1" x14ac:dyDescent="0.2">
      <c r="A358" s="294" t="str">
        <f>IF(M358="","",IF(ISERROR(MATCH(M358,Modello_CE!D:D,0)),"codice MODELLO CE non valido",""))</f>
        <v/>
      </c>
      <c r="B358" s="295"/>
    </row>
    <row r="359" spans="1:2" s="7" customFormat="1" x14ac:dyDescent="0.2">
      <c r="A359" s="294" t="str">
        <f>IF(M359="","",IF(ISERROR(MATCH(M359,Modello_CE!D:D,0)),"codice MODELLO CE non valido",""))</f>
        <v/>
      </c>
      <c r="B359" s="295"/>
    </row>
    <row r="360" spans="1:2" s="7" customFormat="1" x14ac:dyDescent="0.2">
      <c r="A360" s="294" t="str">
        <f>IF(M360="","",IF(ISERROR(MATCH(M360,Modello_CE!D:D,0)),"codice MODELLO CE non valido",""))</f>
        <v/>
      </c>
      <c r="B360" s="295"/>
    </row>
    <row r="361" spans="1:2" s="7" customFormat="1" x14ac:dyDescent="0.2">
      <c r="A361" s="294" t="str">
        <f>IF(M361="","",IF(ISERROR(MATCH(M361,Modello_CE!D:D,0)),"codice MODELLO CE non valido",""))</f>
        <v/>
      </c>
      <c r="B361" s="295"/>
    </row>
    <row r="362" spans="1:2" s="7" customFormat="1" x14ac:dyDescent="0.2">
      <c r="A362" s="294" t="str">
        <f>IF(M362="","",IF(ISERROR(MATCH(M362,Modello_CE!D:D,0)),"codice MODELLO CE non valido",""))</f>
        <v/>
      </c>
      <c r="B362" s="295"/>
    </row>
    <row r="363" spans="1:2" s="7" customFormat="1" x14ac:dyDescent="0.2">
      <c r="A363" s="294" t="str">
        <f>IF(M363="","",IF(ISERROR(MATCH(M363,Modello_CE!D:D,0)),"codice MODELLO CE non valido",""))</f>
        <v/>
      </c>
      <c r="B363" s="295"/>
    </row>
    <row r="364" spans="1:2" s="7" customFormat="1" x14ac:dyDescent="0.2">
      <c r="A364" s="294" t="str">
        <f>IF(M364="","",IF(ISERROR(MATCH(M364,Modello_CE!D:D,0)),"codice MODELLO CE non valido",""))</f>
        <v/>
      </c>
      <c r="B364" s="295"/>
    </row>
    <row r="365" spans="1:2" s="7" customFormat="1" x14ac:dyDescent="0.2">
      <c r="A365" s="294" t="str">
        <f>IF(M365="","",IF(ISERROR(MATCH(M365,Modello_CE!D:D,0)),"codice MODELLO CE non valido",""))</f>
        <v/>
      </c>
      <c r="B365" s="295"/>
    </row>
    <row r="366" spans="1:2" s="7" customFormat="1" x14ac:dyDescent="0.2">
      <c r="A366" s="294" t="str">
        <f>IF(M366="","",IF(ISERROR(MATCH(M366,Modello_CE!D:D,0)),"codice MODELLO CE non valido",""))</f>
        <v/>
      </c>
      <c r="B366" s="295"/>
    </row>
    <row r="367" spans="1:2" s="7" customFormat="1" x14ac:dyDescent="0.2">
      <c r="A367" s="294" t="str">
        <f>IF(M367="","",IF(ISERROR(MATCH(M367,Modello_CE!D:D,0)),"codice MODELLO CE non valido",""))</f>
        <v/>
      </c>
      <c r="B367" s="295"/>
    </row>
    <row r="368" spans="1:2" s="7" customFormat="1" x14ac:dyDescent="0.2">
      <c r="A368" s="294" t="str">
        <f>IF(M368="","",IF(ISERROR(MATCH(M368,Modello_CE!D:D,0)),"codice MODELLO CE non valido",""))</f>
        <v/>
      </c>
      <c r="B368" s="295"/>
    </row>
    <row r="369" spans="1:2" s="7" customFormat="1" x14ac:dyDescent="0.2">
      <c r="A369" s="294" t="str">
        <f>IF(M369="","",IF(ISERROR(MATCH(M369,Modello_CE!D:D,0)),"codice MODELLO CE non valido",""))</f>
        <v/>
      </c>
      <c r="B369" s="295"/>
    </row>
    <row r="370" spans="1:2" s="7" customFormat="1" x14ac:dyDescent="0.2">
      <c r="A370" s="294" t="str">
        <f>IF(M370="","",IF(ISERROR(MATCH(M370,Modello_CE!D:D,0)),"codice MODELLO CE non valido",""))</f>
        <v/>
      </c>
      <c r="B370" s="295"/>
    </row>
    <row r="371" spans="1:2" s="7" customFormat="1" x14ac:dyDescent="0.2">
      <c r="A371" s="294" t="str">
        <f>IF(M371="","",IF(ISERROR(MATCH(M371,Modello_CE!D:D,0)),"codice MODELLO CE non valido",""))</f>
        <v/>
      </c>
      <c r="B371" s="295"/>
    </row>
    <row r="372" spans="1:2" s="7" customFormat="1" x14ac:dyDescent="0.2">
      <c r="A372" s="294" t="str">
        <f>IF(M372="","",IF(ISERROR(MATCH(M372,Modello_CE!D:D,0)),"codice MODELLO CE non valido",""))</f>
        <v/>
      </c>
      <c r="B372" s="295"/>
    </row>
    <row r="373" spans="1:2" s="7" customFormat="1" x14ac:dyDescent="0.2">
      <c r="A373" s="294" t="str">
        <f>IF(M373="","",IF(ISERROR(MATCH(M373,Modello_CE!D:D,0)),"codice MODELLO CE non valido",""))</f>
        <v/>
      </c>
      <c r="B373" s="295"/>
    </row>
    <row r="374" spans="1:2" s="7" customFormat="1" x14ac:dyDescent="0.2">
      <c r="A374" s="294" t="str">
        <f>IF(M374="","",IF(ISERROR(MATCH(M374,Modello_CE!D:D,0)),"codice MODELLO CE non valido",""))</f>
        <v/>
      </c>
      <c r="B374" s="295"/>
    </row>
    <row r="375" spans="1:2" s="7" customFormat="1" x14ac:dyDescent="0.2">
      <c r="A375" s="294" t="str">
        <f>IF(M375="","",IF(ISERROR(MATCH(M375,Modello_CE!D:D,0)),"codice MODELLO CE non valido",""))</f>
        <v/>
      </c>
      <c r="B375" s="295"/>
    </row>
    <row r="376" spans="1:2" s="7" customFormat="1" x14ac:dyDescent="0.2">
      <c r="A376" s="294" t="str">
        <f>IF(M376="","",IF(ISERROR(MATCH(M376,Modello_CE!D:D,0)),"codice MODELLO CE non valido",""))</f>
        <v/>
      </c>
      <c r="B376" s="295"/>
    </row>
    <row r="377" spans="1:2" s="7" customFormat="1" x14ac:dyDescent="0.2">
      <c r="A377" s="294" t="str">
        <f>IF(M377="","",IF(ISERROR(MATCH(M377,Modello_CE!D:D,0)),"codice MODELLO CE non valido",""))</f>
        <v/>
      </c>
      <c r="B377" s="295"/>
    </row>
    <row r="378" spans="1:2" s="7" customFormat="1" x14ac:dyDescent="0.2">
      <c r="A378" s="294" t="str">
        <f>IF(M378="","",IF(ISERROR(MATCH(M378,Modello_CE!D:D,0)),"codice MODELLO CE non valido",""))</f>
        <v/>
      </c>
      <c r="B378" s="295"/>
    </row>
    <row r="379" spans="1:2" s="7" customFormat="1" x14ac:dyDescent="0.2">
      <c r="A379" s="294" t="str">
        <f>IF(M379="","",IF(ISERROR(MATCH(M379,Modello_CE!D:D,0)),"codice MODELLO CE non valido",""))</f>
        <v/>
      </c>
      <c r="B379" s="295"/>
    </row>
    <row r="380" spans="1:2" s="7" customFormat="1" x14ac:dyDescent="0.2">
      <c r="A380" s="294" t="str">
        <f>IF(M380="","",IF(ISERROR(MATCH(M380,Modello_CE!D:D,0)),"codice MODELLO CE non valido",""))</f>
        <v/>
      </c>
      <c r="B380" s="295"/>
    </row>
    <row r="381" spans="1:2" s="7" customFormat="1" x14ac:dyDescent="0.2">
      <c r="A381" s="294" t="str">
        <f>IF(M381="","",IF(ISERROR(MATCH(M381,Modello_CE!D:D,0)),"codice MODELLO CE non valido",""))</f>
        <v/>
      </c>
      <c r="B381" s="295"/>
    </row>
    <row r="382" spans="1:2" s="7" customFormat="1" x14ac:dyDescent="0.2">
      <c r="A382" s="294" t="str">
        <f>IF(M382="","",IF(ISERROR(MATCH(M382,Modello_CE!D:D,0)),"codice MODELLO CE non valido",""))</f>
        <v/>
      </c>
      <c r="B382" s="295"/>
    </row>
    <row r="383" spans="1:2" s="7" customFormat="1" x14ac:dyDescent="0.2">
      <c r="A383" s="294" t="str">
        <f>IF(M383="","",IF(ISERROR(MATCH(M383,Modello_CE!D:D,0)),"codice MODELLO CE non valido",""))</f>
        <v/>
      </c>
      <c r="B383" s="295"/>
    </row>
    <row r="384" spans="1:2" s="7" customFormat="1" x14ac:dyDescent="0.2">
      <c r="A384" s="294" t="str">
        <f>IF(M384="","",IF(ISERROR(MATCH(M384,Modello_CE!D:D,0)),"codice MODELLO CE non valido",""))</f>
        <v/>
      </c>
      <c r="B384" s="295"/>
    </row>
    <row r="385" spans="1:2" s="7" customFormat="1" x14ac:dyDescent="0.2">
      <c r="A385" s="294" t="str">
        <f>IF(M385="","",IF(ISERROR(MATCH(M385,Modello_CE!D:D,0)),"codice MODELLO CE non valido",""))</f>
        <v/>
      </c>
      <c r="B385" s="295"/>
    </row>
    <row r="386" spans="1:2" s="7" customFormat="1" x14ac:dyDescent="0.2">
      <c r="A386" s="294" t="str">
        <f>IF(M386="","",IF(ISERROR(MATCH(M386,Modello_CE!D:D,0)),"codice MODELLO CE non valido",""))</f>
        <v/>
      </c>
      <c r="B386" s="295"/>
    </row>
    <row r="387" spans="1:2" s="7" customFormat="1" x14ac:dyDescent="0.2">
      <c r="A387" s="294" t="str">
        <f>IF(M387="","",IF(ISERROR(MATCH(M387,Modello_CE!D:D,0)),"codice MODELLO CE non valido",""))</f>
        <v/>
      </c>
      <c r="B387" s="295"/>
    </row>
    <row r="388" spans="1:2" s="7" customFormat="1" x14ac:dyDescent="0.2">
      <c r="A388" s="294" t="str">
        <f>IF(M388="","",IF(ISERROR(MATCH(M388,Modello_CE!D:D,0)),"codice MODELLO CE non valido",""))</f>
        <v/>
      </c>
      <c r="B388" s="295"/>
    </row>
    <row r="389" spans="1:2" s="7" customFormat="1" x14ac:dyDescent="0.2">
      <c r="A389" s="294" t="str">
        <f>IF(M389="","",IF(ISERROR(MATCH(M389,Modello_CE!D:D,0)),"codice MODELLO CE non valido",""))</f>
        <v/>
      </c>
      <c r="B389" s="295"/>
    </row>
    <row r="390" spans="1:2" s="7" customFormat="1" x14ac:dyDescent="0.2">
      <c r="A390" s="294" t="str">
        <f>IF(M390="","",IF(ISERROR(MATCH(M390,Modello_CE!D:D,0)),"codice MODELLO CE non valido",""))</f>
        <v/>
      </c>
      <c r="B390" s="295"/>
    </row>
    <row r="391" spans="1:2" s="7" customFormat="1" x14ac:dyDescent="0.2">
      <c r="A391" s="294" t="str">
        <f>IF(M391="","",IF(ISERROR(MATCH(M391,Modello_CE!D:D,0)),"codice MODELLO CE non valido",""))</f>
        <v/>
      </c>
      <c r="B391" s="295"/>
    </row>
    <row r="392" spans="1:2" s="7" customFormat="1" x14ac:dyDescent="0.2">
      <c r="A392" s="294" t="str">
        <f>IF(M392="","",IF(ISERROR(MATCH(M392,Modello_CE!D:D,0)),"codice MODELLO CE non valido",""))</f>
        <v/>
      </c>
      <c r="B392" s="295"/>
    </row>
    <row r="393" spans="1:2" s="7" customFormat="1" x14ac:dyDescent="0.2">
      <c r="A393" s="294" t="str">
        <f>IF(M393="","",IF(ISERROR(MATCH(M393,Modello_CE!D:D,0)),"codice MODELLO CE non valido",""))</f>
        <v/>
      </c>
      <c r="B393" s="295"/>
    </row>
    <row r="394" spans="1:2" s="7" customFormat="1" x14ac:dyDescent="0.2">
      <c r="A394" s="294" t="str">
        <f>IF(M394="","",IF(ISERROR(MATCH(M394,Modello_CE!D:D,0)),"codice MODELLO CE non valido",""))</f>
        <v/>
      </c>
      <c r="B394" s="295"/>
    </row>
    <row r="395" spans="1:2" s="7" customFormat="1" x14ac:dyDescent="0.2">
      <c r="A395" s="294" t="str">
        <f>IF(M395="","",IF(ISERROR(MATCH(M395,Modello_CE!D:D,0)),"codice MODELLO CE non valido",""))</f>
        <v/>
      </c>
      <c r="B395" s="295"/>
    </row>
    <row r="396" spans="1:2" s="7" customFormat="1" x14ac:dyDescent="0.2">
      <c r="A396" s="294" t="str">
        <f>IF(M396="","",IF(ISERROR(MATCH(M396,Modello_CE!D:D,0)),"codice MODELLO CE non valido",""))</f>
        <v/>
      </c>
      <c r="B396" s="295"/>
    </row>
    <row r="397" spans="1:2" s="7" customFormat="1" x14ac:dyDescent="0.2">
      <c r="A397" s="294" t="str">
        <f>IF(M397="","",IF(ISERROR(MATCH(M397,Modello_CE!D:D,0)),"codice MODELLO CE non valido",""))</f>
        <v/>
      </c>
      <c r="B397" s="295"/>
    </row>
    <row r="398" spans="1:2" s="7" customFormat="1" x14ac:dyDescent="0.2">
      <c r="A398" s="294" t="str">
        <f>IF(M398="","",IF(ISERROR(MATCH(M398,Modello_CE!D:D,0)),"codice MODELLO CE non valido",""))</f>
        <v/>
      </c>
      <c r="B398" s="295"/>
    </row>
    <row r="399" spans="1:2" s="7" customFormat="1" x14ac:dyDescent="0.2">
      <c r="A399" s="294" t="str">
        <f>IF(M399="","",IF(ISERROR(MATCH(M399,Modello_CE!D:D,0)),"codice MODELLO CE non valido",""))</f>
        <v/>
      </c>
      <c r="B399" s="295"/>
    </row>
    <row r="400" spans="1:2" s="7" customFormat="1" x14ac:dyDescent="0.2">
      <c r="A400" s="294" t="str">
        <f>IF(M400="","",IF(ISERROR(MATCH(M400,Modello_CE!D:D,0)),"codice MODELLO CE non valido",""))</f>
        <v/>
      </c>
      <c r="B400" s="295"/>
    </row>
    <row r="401" spans="1:2" s="7" customFormat="1" x14ac:dyDescent="0.2">
      <c r="A401" s="294" t="str">
        <f>IF(M401="","",IF(ISERROR(MATCH(M401,Modello_CE!D:D,0)),"codice MODELLO CE non valido",""))</f>
        <v/>
      </c>
      <c r="B401" s="295"/>
    </row>
    <row r="402" spans="1:2" s="7" customFormat="1" x14ac:dyDescent="0.2">
      <c r="A402" s="294" t="str">
        <f>IF(M402="","",IF(ISERROR(MATCH(M402,Modello_CE!D:D,0)),"codice MODELLO CE non valido",""))</f>
        <v/>
      </c>
      <c r="B402" s="295"/>
    </row>
    <row r="403" spans="1:2" s="7" customFormat="1" x14ac:dyDescent="0.2">
      <c r="A403" s="294" t="str">
        <f>IF(M403="","",IF(ISERROR(MATCH(M403,Modello_CE!D:D,0)),"codice MODELLO CE non valido",""))</f>
        <v/>
      </c>
      <c r="B403" s="295"/>
    </row>
    <row r="404" spans="1:2" s="7" customFormat="1" x14ac:dyDescent="0.2">
      <c r="A404" s="294" t="str">
        <f>IF(M404="","",IF(ISERROR(MATCH(M404,Modello_CE!D:D,0)),"codice MODELLO CE non valido",""))</f>
        <v/>
      </c>
      <c r="B404" s="295"/>
    </row>
    <row r="405" spans="1:2" s="7" customFormat="1" x14ac:dyDescent="0.2">
      <c r="A405" s="294" t="str">
        <f>IF(M405="","",IF(ISERROR(MATCH(M405,Modello_CE!D:D,0)),"codice MODELLO CE non valido",""))</f>
        <v/>
      </c>
      <c r="B405" s="295"/>
    </row>
    <row r="406" spans="1:2" s="7" customFormat="1" x14ac:dyDescent="0.2">
      <c r="A406" s="294" t="str">
        <f>IF(M406="","",IF(ISERROR(MATCH(M406,Modello_CE!D:D,0)),"codice MODELLO CE non valido",""))</f>
        <v/>
      </c>
      <c r="B406" s="295"/>
    </row>
    <row r="407" spans="1:2" s="7" customFormat="1" x14ac:dyDescent="0.2">
      <c r="A407" s="294" t="str">
        <f>IF(M407="","",IF(ISERROR(MATCH(M407,Modello_CE!D:D,0)),"codice MODELLO CE non valido",""))</f>
        <v/>
      </c>
      <c r="B407" s="295"/>
    </row>
    <row r="408" spans="1:2" s="7" customFormat="1" x14ac:dyDescent="0.2">
      <c r="A408" s="294" t="str">
        <f>IF(M408="","",IF(ISERROR(MATCH(M408,Modello_CE!D:D,0)),"codice MODELLO CE non valido",""))</f>
        <v/>
      </c>
      <c r="B408" s="295"/>
    </row>
    <row r="409" spans="1:2" s="7" customFormat="1" x14ac:dyDescent="0.2">
      <c r="A409" s="294" t="str">
        <f>IF(M409="","",IF(ISERROR(MATCH(M409,Modello_CE!D:D,0)),"codice MODELLO CE non valido",""))</f>
        <v/>
      </c>
      <c r="B409" s="295"/>
    </row>
    <row r="410" spans="1:2" s="7" customFormat="1" x14ac:dyDescent="0.2">
      <c r="A410" s="294" t="str">
        <f>IF(M410="","",IF(ISERROR(MATCH(M410,Modello_CE!D:D,0)),"codice MODELLO CE non valido",""))</f>
        <v/>
      </c>
      <c r="B410" s="295"/>
    </row>
    <row r="411" spans="1:2" s="7" customFormat="1" x14ac:dyDescent="0.2"/>
    <row r="412" spans="1:2" s="7" customFormat="1" x14ac:dyDescent="0.2"/>
    <row r="413" spans="1:2" s="7" customFormat="1" x14ac:dyDescent="0.2"/>
    <row r="414" spans="1:2" s="7" customFormat="1" x14ac:dyDescent="0.2"/>
    <row r="415" spans="1:2" s="7" customFormat="1" x14ac:dyDescent="0.2"/>
    <row r="416" spans="1:2" s="7" customFormat="1" x14ac:dyDescent="0.2"/>
    <row r="417" s="7" customFormat="1" x14ac:dyDescent="0.2"/>
    <row r="418" s="7" customFormat="1" x14ac:dyDescent="0.2"/>
    <row r="419" s="7" customFormat="1" x14ac:dyDescent="0.2"/>
  </sheetData>
  <mergeCells count="119">
    <mergeCell ref="A408:B408"/>
    <mergeCell ref="A409:B409"/>
    <mergeCell ref="A410:B410"/>
    <mergeCell ref="A402:B402"/>
    <mergeCell ref="A403:B403"/>
    <mergeCell ref="A404:B404"/>
    <mergeCell ref="A405:B405"/>
    <mergeCell ref="A406:B406"/>
    <mergeCell ref="A407:B407"/>
    <mergeCell ref="A396:B396"/>
    <mergeCell ref="A397:B397"/>
    <mergeCell ref="A398:B398"/>
    <mergeCell ref="A399:B399"/>
    <mergeCell ref="A400:B400"/>
    <mergeCell ref="A401:B401"/>
    <mergeCell ref="A390:B390"/>
    <mergeCell ref="A391:B391"/>
    <mergeCell ref="A392:B392"/>
    <mergeCell ref="A393:B393"/>
    <mergeCell ref="A394:B394"/>
    <mergeCell ref="A395:B395"/>
    <mergeCell ref="A384:B384"/>
    <mergeCell ref="A385:B385"/>
    <mergeCell ref="A386:B386"/>
    <mergeCell ref="A387:B387"/>
    <mergeCell ref="A388:B388"/>
    <mergeCell ref="A389:B389"/>
    <mergeCell ref="A378:B378"/>
    <mergeCell ref="A379:B379"/>
    <mergeCell ref="A380:B380"/>
    <mergeCell ref="A381:B381"/>
    <mergeCell ref="A382:B382"/>
    <mergeCell ref="A383:B383"/>
    <mergeCell ref="A372:B372"/>
    <mergeCell ref="A373:B373"/>
    <mergeCell ref="A374:B374"/>
    <mergeCell ref="A375:B375"/>
    <mergeCell ref="A376:B376"/>
    <mergeCell ref="A377:B377"/>
    <mergeCell ref="A366:B366"/>
    <mergeCell ref="A367:B367"/>
    <mergeCell ref="A368:B368"/>
    <mergeCell ref="A369:B369"/>
    <mergeCell ref="A370:B370"/>
    <mergeCell ref="A371:B371"/>
    <mergeCell ref="A360:B360"/>
    <mergeCell ref="A361:B361"/>
    <mergeCell ref="A362:B362"/>
    <mergeCell ref="A363:B363"/>
    <mergeCell ref="A364:B364"/>
    <mergeCell ref="A365:B365"/>
    <mergeCell ref="A354:B354"/>
    <mergeCell ref="A355:B355"/>
    <mergeCell ref="A356:B356"/>
    <mergeCell ref="A357:B357"/>
    <mergeCell ref="A358:B358"/>
    <mergeCell ref="A359:B359"/>
    <mergeCell ref="A348:B348"/>
    <mergeCell ref="A349:B349"/>
    <mergeCell ref="A350:B350"/>
    <mergeCell ref="A351:B351"/>
    <mergeCell ref="A352:B352"/>
    <mergeCell ref="A353:B353"/>
    <mergeCell ref="A342:B342"/>
    <mergeCell ref="A343:B343"/>
    <mergeCell ref="A344:B344"/>
    <mergeCell ref="A345:B345"/>
    <mergeCell ref="A346:B346"/>
    <mergeCell ref="A347:B347"/>
    <mergeCell ref="A336:B336"/>
    <mergeCell ref="A337:B337"/>
    <mergeCell ref="A338:B338"/>
    <mergeCell ref="A339:B339"/>
    <mergeCell ref="A340:B340"/>
    <mergeCell ref="A341:B341"/>
    <mergeCell ref="A330:B330"/>
    <mergeCell ref="A331:B331"/>
    <mergeCell ref="A332:B332"/>
    <mergeCell ref="A333:B333"/>
    <mergeCell ref="A334:B334"/>
    <mergeCell ref="A335:B335"/>
    <mergeCell ref="A324:B324"/>
    <mergeCell ref="A325:B325"/>
    <mergeCell ref="A326:B326"/>
    <mergeCell ref="A327:B327"/>
    <mergeCell ref="A328:B328"/>
    <mergeCell ref="A329:B329"/>
    <mergeCell ref="A318:B318"/>
    <mergeCell ref="A319:B319"/>
    <mergeCell ref="A320:B320"/>
    <mergeCell ref="A321:B321"/>
    <mergeCell ref="A322:B322"/>
    <mergeCell ref="A323:B323"/>
    <mergeCell ref="A312:B312"/>
    <mergeCell ref="A313:B313"/>
    <mergeCell ref="A314:B314"/>
    <mergeCell ref="A315:B315"/>
    <mergeCell ref="A316:B316"/>
    <mergeCell ref="A317:B317"/>
    <mergeCell ref="A306:B306"/>
    <mergeCell ref="A307:B307"/>
    <mergeCell ref="A308:B308"/>
    <mergeCell ref="A309:B309"/>
    <mergeCell ref="A310:B310"/>
    <mergeCell ref="A311:B311"/>
    <mergeCell ref="A293:B293"/>
    <mergeCell ref="C5:M5"/>
    <mergeCell ref="A300:B300"/>
    <mergeCell ref="A301:B301"/>
    <mergeCell ref="A302:B302"/>
    <mergeCell ref="A303:B303"/>
    <mergeCell ref="A304:B304"/>
    <mergeCell ref="A305:B305"/>
    <mergeCell ref="A294:B294"/>
    <mergeCell ref="A295:B295"/>
    <mergeCell ref="A296:B296"/>
    <mergeCell ref="A297:B297"/>
    <mergeCell ref="A298:B298"/>
    <mergeCell ref="A299:B299"/>
  </mergeCells>
  <dataValidations count="1">
    <dataValidation type="decimal" operator="greaterThan" allowBlank="1" showInputMessage="1" showErrorMessage="1" sqref="L7:L292">
      <formula1>-99999999999999900000</formula1>
    </dataValidation>
  </dataValidations>
  <pageMargins left="0.75" right="0.75" top="1" bottom="1" header="0.5" footer="0.5"/>
  <pageSetup paperSize="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9">
    <tabColor theme="0" tint="-0.34998626667073579"/>
  </sheetPr>
  <dimension ref="A1:H270"/>
  <sheetViews>
    <sheetView showGridLines="0" zoomScale="80" zoomScaleNormal="80" workbookViewId="0">
      <pane ySplit="6" topLeftCell="A254" activePane="bottomLeft" state="frozen"/>
      <selection sqref="A1:F3"/>
      <selection pane="bottomLeft" activeCell="C6" sqref="C6:E263"/>
    </sheetView>
  </sheetViews>
  <sheetFormatPr defaultRowHeight="12.75" x14ac:dyDescent="0.2"/>
  <cols>
    <col min="1" max="1" width="12.85546875" style="3" bestFit="1" customWidth="1"/>
    <col min="2" max="2" width="9.7109375" style="3" bestFit="1" customWidth="1"/>
    <col min="3" max="3" width="13.42578125" style="3" customWidth="1"/>
    <col min="4" max="4" width="57.140625" style="3" customWidth="1"/>
    <col min="5" max="5" width="14" style="183" customWidth="1"/>
    <col min="6" max="6" width="20" style="3" customWidth="1"/>
    <col min="7" max="7" width="13.28515625" style="3" customWidth="1"/>
    <col min="8" max="8" width="23.28515625" style="3" customWidth="1"/>
    <col min="9" max="16384" width="9.140625" style="3"/>
  </cols>
  <sheetData>
    <row r="1" spans="1:8" x14ac:dyDescent="0.2">
      <c r="A1" s="92" t="str">
        <f>Modello_CE!A12</f>
        <v>Tipo Modello</v>
      </c>
      <c r="B1" s="93" t="str">
        <f>Modello_CE!B12</f>
        <v>C</v>
      </c>
      <c r="C1" s="109" t="str">
        <f>Modello_CE!C12</f>
        <v>Consuntivo</v>
      </c>
      <c r="D1" s="110"/>
      <c r="E1" s="223"/>
      <c r="F1" s="111"/>
      <c r="H1" s="30"/>
    </row>
    <row r="2" spans="1:8" x14ac:dyDescent="0.2">
      <c r="A2" s="95" t="str">
        <f>Modello_CE!A13</f>
        <v>Anno</v>
      </c>
      <c r="B2" s="13">
        <f>Modello_CE!B13</f>
        <v>2015</v>
      </c>
      <c r="C2" s="10"/>
      <c r="D2" s="16"/>
      <c r="E2" s="224"/>
      <c r="F2" s="112"/>
      <c r="H2" s="30"/>
    </row>
    <row r="3" spans="1:8" ht="13.5" thickBot="1" x14ac:dyDescent="0.25">
      <c r="A3" s="97" t="str">
        <f>Modello_CE!A14</f>
        <v>Azienda</v>
      </c>
      <c r="B3" s="98">
        <f>Modello_CE!B14</f>
        <v>912</v>
      </c>
      <c r="C3" s="113" t="str">
        <f>Modello_CE!C14</f>
        <v>A.O. DI COSENZA</v>
      </c>
      <c r="D3" s="114"/>
      <c r="E3" s="225"/>
      <c r="F3" s="115"/>
      <c r="H3" s="30"/>
    </row>
    <row r="5" spans="1:8" x14ac:dyDescent="0.2">
      <c r="C5" s="296" t="s">
        <v>170</v>
      </c>
      <c r="D5" s="296"/>
      <c r="E5" s="296"/>
      <c r="F5" s="296"/>
      <c r="G5" s="296"/>
    </row>
    <row r="6" spans="1:8" ht="63" customHeight="1" x14ac:dyDescent="0.2">
      <c r="C6" s="116" t="s">
        <v>171</v>
      </c>
      <c r="D6" s="116" t="s">
        <v>172</v>
      </c>
      <c r="E6" s="226" t="s">
        <v>173</v>
      </c>
      <c r="F6" s="116" t="s">
        <v>174</v>
      </c>
      <c r="G6" s="116" t="s">
        <v>175</v>
      </c>
    </row>
    <row r="7" spans="1:8" ht="36" customHeight="1" x14ac:dyDescent="0.2">
      <c r="A7" s="121" t="str">
        <f>IF(C7="","",IF(ISERROR(MATCH(C7,Modello_CE!$D$459:$D$473,0)),"codice non valido",""))</f>
        <v/>
      </c>
      <c r="B7" s="122"/>
      <c r="C7" s="70" t="s">
        <v>1018</v>
      </c>
      <c r="D7" s="52" t="s">
        <v>3098</v>
      </c>
      <c r="E7" s="227">
        <v>32352.69</v>
      </c>
      <c r="F7" s="46"/>
      <c r="G7" s="47">
        <v>2014</v>
      </c>
    </row>
    <row r="8" spans="1:8" ht="40.5" customHeight="1" x14ac:dyDescent="0.2">
      <c r="A8" s="121" t="str">
        <f>IF(C8="","",IF(ISERROR(MATCH(C8,Modello_CE!$D$459:$D$473,0)),"codice non valido",""))</f>
        <v/>
      </c>
      <c r="B8" s="122"/>
      <c r="C8" s="70" t="s">
        <v>1018</v>
      </c>
      <c r="D8" s="52" t="s">
        <v>3099</v>
      </c>
      <c r="E8" s="227">
        <v>66.27</v>
      </c>
      <c r="F8" s="46"/>
      <c r="G8" s="47">
        <v>2014</v>
      </c>
    </row>
    <row r="9" spans="1:8" ht="39.75" customHeight="1" x14ac:dyDescent="0.2">
      <c r="A9" s="121" t="str">
        <f>IF(C9="","",IF(ISERROR(MATCH(C9,Modello_CE!$D$459:$D$473,0)),"codice non valido",""))</f>
        <v/>
      </c>
      <c r="B9" s="122"/>
      <c r="C9" s="70" t="s">
        <v>1023</v>
      </c>
      <c r="D9" s="52" t="s">
        <v>3100</v>
      </c>
      <c r="E9" s="227">
        <v>11686.13</v>
      </c>
      <c r="F9" s="46"/>
      <c r="G9" s="47"/>
    </row>
    <row r="10" spans="1:8" x14ac:dyDescent="0.2">
      <c r="C10" s="70" t="s">
        <v>1029</v>
      </c>
      <c r="D10" s="52" t="s">
        <v>3253</v>
      </c>
      <c r="E10" s="227">
        <v>3951.2</v>
      </c>
      <c r="F10" s="46"/>
      <c r="G10" s="47">
        <v>2014</v>
      </c>
    </row>
    <row r="11" spans="1:8" x14ac:dyDescent="0.2">
      <c r="C11" s="70" t="s">
        <v>1029</v>
      </c>
      <c r="D11" s="52" t="s">
        <v>3253</v>
      </c>
      <c r="E11" s="227">
        <v>53628.959999999999</v>
      </c>
      <c r="F11" s="46"/>
      <c r="G11" s="47">
        <v>2014</v>
      </c>
    </row>
    <row r="12" spans="1:8" x14ac:dyDescent="0.2">
      <c r="C12" s="70" t="s">
        <v>1029</v>
      </c>
      <c r="D12" s="52" t="s">
        <v>3253</v>
      </c>
      <c r="E12" s="227">
        <v>8407.9599999999991</v>
      </c>
      <c r="F12" s="46"/>
      <c r="G12" s="47">
        <v>2014</v>
      </c>
    </row>
    <row r="13" spans="1:8" x14ac:dyDescent="0.2">
      <c r="C13" s="70" t="s">
        <v>1029</v>
      </c>
      <c r="D13" s="52" t="s">
        <v>3253</v>
      </c>
      <c r="E13" s="227">
        <v>3951.2</v>
      </c>
      <c r="F13" s="46"/>
      <c r="G13" s="47">
        <v>2014</v>
      </c>
    </row>
    <row r="14" spans="1:8" x14ac:dyDescent="0.2">
      <c r="C14" s="70" t="s">
        <v>1029</v>
      </c>
      <c r="D14" s="52" t="s">
        <v>3253</v>
      </c>
      <c r="E14" s="227">
        <v>8407.9599999999991</v>
      </c>
      <c r="F14" s="46"/>
      <c r="G14" s="47">
        <v>2014</v>
      </c>
    </row>
    <row r="15" spans="1:8" x14ac:dyDescent="0.2">
      <c r="C15" s="70" t="s">
        <v>1029</v>
      </c>
      <c r="D15" s="52" t="s">
        <v>3253</v>
      </c>
      <c r="E15" s="227">
        <v>19713.21</v>
      </c>
      <c r="F15" s="46"/>
      <c r="G15" s="47">
        <v>2014</v>
      </c>
    </row>
    <row r="16" spans="1:8" ht="25.5" x14ac:dyDescent="0.2">
      <c r="C16" s="70" t="s">
        <v>1029</v>
      </c>
      <c r="D16" s="52" t="s">
        <v>3254</v>
      </c>
      <c r="E16" s="227">
        <v>217.5</v>
      </c>
      <c r="F16" s="46"/>
      <c r="G16" s="47">
        <v>2013</v>
      </c>
    </row>
    <row r="17" spans="3:7" ht="25.5" x14ac:dyDescent="0.2">
      <c r="C17" s="70" t="s">
        <v>1029</v>
      </c>
      <c r="D17" s="52" t="s">
        <v>3255</v>
      </c>
      <c r="E17" s="227">
        <v>759</v>
      </c>
      <c r="F17" s="46"/>
      <c r="G17" s="47">
        <v>2013</v>
      </c>
    </row>
    <row r="18" spans="3:7" ht="25.5" x14ac:dyDescent="0.2">
      <c r="C18" s="70" t="s">
        <v>1029</v>
      </c>
      <c r="D18" s="52" t="s">
        <v>3256</v>
      </c>
      <c r="E18" s="227">
        <v>363.55</v>
      </c>
      <c r="F18" s="46"/>
      <c r="G18" s="47">
        <v>2014</v>
      </c>
    </row>
    <row r="19" spans="3:7" ht="25.5" x14ac:dyDescent="0.2">
      <c r="C19" s="70" t="s">
        <v>1029</v>
      </c>
      <c r="D19" s="52" t="s">
        <v>3257</v>
      </c>
      <c r="E19" s="227">
        <v>237</v>
      </c>
      <c r="F19" s="46"/>
      <c r="G19" s="47">
        <v>2014</v>
      </c>
    </row>
    <row r="20" spans="3:7" ht="25.5" x14ac:dyDescent="0.2">
      <c r="C20" s="70" t="s">
        <v>1029</v>
      </c>
      <c r="D20" s="52" t="s">
        <v>3101</v>
      </c>
      <c r="E20" s="227">
        <v>2815.15</v>
      </c>
      <c r="F20" s="46"/>
      <c r="G20" s="47">
        <v>2014</v>
      </c>
    </row>
    <row r="21" spans="3:7" ht="25.5" x14ac:dyDescent="0.2">
      <c r="C21" s="70" t="s">
        <v>1029</v>
      </c>
      <c r="D21" s="52" t="s">
        <v>3258</v>
      </c>
      <c r="E21" s="227">
        <v>953.73</v>
      </c>
      <c r="F21" s="46"/>
      <c r="G21" s="47">
        <v>2013</v>
      </c>
    </row>
    <row r="22" spans="3:7" ht="25.5" x14ac:dyDescent="0.2">
      <c r="C22" s="70" t="s">
        <v>1029</v>
      </c>
      <c r="D22" s="52" t="s">
        <v>3102</v>
      </c>
      <c r="E22" s="227">
        <v>502.03</v>
      </c>
      <c r="F22" s="46"/>
      <c r="G22" s="47">
        <v>2013</v>
      </c>
    </row>
    <row r="23" spans="3:7" ht="25.5" x14ac:dyDescent="0.2">
      <c r="C23" s="70" t="s">
        <v>1029</v>
      </c>
      <c r="D23" s="52" t="s">
        <v>3259</v>
      </c>
      <c r="E23" s="227">
        <v>427286.59</v>
      </c>
      <c r="F23" s="46"/>
      <c r="G23" s="47">
        <v>2014</v>
      </c>
    </row>
    <row r="24" spans="3:7" ht="38.25" x14ac:dyDescent="0.2">
      <c r="C24" s="70" t="s">
        <v>1029</v>
      </c>
      <c r="D24" s="52" t="s">
        <v>3103</v>
      </c>
      <c r="E24" s="227">
        <v>182572.33</v>
      </c>
      <c r="F24" s="46"/>
      <c r="G24" s="47">
        <v>2013</v>
      </c>
    </row>
    <row r="25" spans="3:7" ht="25.5" x14ac:dyDescent="0.2">
      <c r="C25" s="70" t="s">
        <v>1029</v>
      </c>
      <c r="D25" s="52" t="s">
        <v>3260</v>
      </c>
      <c r="E25" s="227">
        <v>53.02</v>
      </c>
      <c r="F25" s="46"/>
      <c r="G25" s="47">
        <v>2012</v>
      </c>
    </row>
    <row r="26" spans="3:7" ht="25.5" x14ac:dyDescent="0.2">
      <c r="C26" s="70" t="s">
        <v>1029</v>
      </c>
      <c r="D26" s="52" t="s">
        <v>3261</v>
      </c>
      <c r="E26" s="227">
        <v>479.07</v>
      </c>
      <c r="F26" s="46"/>
      <c r="G26" s="47">
        <v>2012</v>
      </c>
    </row>
    <row r="27" spans="3:7" ht="38.25" x14ac:dyDescent="0.2">
      <c r="C27" s="70" t="s">
        <v>1029</v>
      </c>
      <c r="D27" s="52" t="s">
        <v>3262</v>
      </c>
      <c r="E27" s="227">
        <v>1260</v>
      </c>
      <c r="F27" s="46"/>
      <c r="G27" s="47">
        <v>2012</v>
      </c>
    </row>
    <row r="28" spans="3:7" ht="38.25" x14ac:dyDescent="0.2">
      <c r="C28" s="70" t="s">
        <v>1029</v>
      </c>
      <c r="D28" s="52" t="s">
        <v>3263</v>
      </c>
      <c r="E28" s="227">
        <v>247.17</v>
      </c>
      <c r="F28" s="46"/>
      <c r="G28" s="47">
        <v>2012</v>
      </c>
    </row>
    <row r="29" spans="3:7" ht="38.25" x14ac:dyDescent="0.2">
      <c r="C29" s="70" t="s">
        <v>1029</v>
      </c>
      <c r="D29" s="52" t="s">
        <v>3264</v>
      </c>
      <c r="E29" s="227">
        <v>174.24</v>
      </c>
      <c r="F29" s="46"/>
      <c r="G29" s="47">
        <v>2012</v>
      </c>
    </row>
    <row r="30" spans="3:7" ht="38.25" x14ac:dyDescent="0.2">
      <c r="C30" s="70" t="s">
        <v>1029</v>
      </c>
      <c r="D30" s="52" t="s">
        <v>3265</v>
      </c>
      <c r="E30" s="227">
        <v>7905.28</v>
      </c>
      <c r="F30" s="46"/>
      <c r="G30" s="47">
        <v>2012</v>
      </c>
    </row>
    <row r="31" spans="3:7" ht="38.25" x14ac:dyDescent="0.2">
      <c r="C31" s="70" t="s">
        <v>1029</v>
      </c>
      <c r="D31" s="52" t="s">
        <v>3266</v>
      </c>
      <c r="E31" s="227">
        <v>3764.42</v>
      </c>
      <c r="F31" s="46"/>
      <c r="G31" s="47">
        <v>2012</v>
      </c>
    </row>
    <row r="32" spans="3:7" ht="38.25" x14ac:dyDescent="0.2">
      <c r="C32" s="70" t="s">
        <v>1029</v>
      </c>
      <c r="D32" s="52" t="s">
        <v>3267</v>
      </c>
      <c r="E32" s="227">
        <v>1396.2</v>
      </c>
      <c r="F32" s="46"/>
      <c r="G32" s="47">
        <v>2012</v>
      </c>
    </row>
    <row r="33" spans="3:7" ht="38.25" x14ac:dyDescent="0.2">
      <c r="C33" s="70" t="s">
        <v>1029</v>
      </c>
      <c r="D33" s="52" t="s">
        <v>3268</v>
      </c>
      <c r="E33" s="227">
        <v>6.56</v>
      </c>
      <c r="F33" s="46"/>
      <c r="G33" s="47">
        <v>2012</v>
      </c>
    </row>
    <row r="34" spans="3:7" ht="38.25" x14ac:dyDescent="0.2">
      <c r="C34" s="70" t="s">
        <v>1029</v>
      </c>
      <c r="D34" s="52" t="s">
        <v>3269</v>
      </c>
      <c r="E34" s="227">
        <v>236.94</v>
      </c>
      <c r="F34" s="46"/>
      <c r="G34" s="47">
        <v>2012</v>
      </c>
    </row>
    <row r="35" spans="3:7" ht="38.25" x14ac:dyDescent="0.2">
      <c r="C35" s="70" t="s">
        <v>1029</v>
      </c>
      <c r="D35" s="52" t="s">
        <v>3270</v>
      </c>
      <c r="E35" s="227">
        <v>1466.52</v>
      </c>
      <c r="F35" s="46"/>
      <c r="G35" s="47">
        <v>2012</v>
      </c>
    </row>
    <row r="36" spans="3:7" ht="38.25" x14ac:dyDescent="0.2">
      <c r="C36" s="70" t="s">
        <v>1029</v>
      </c>
      <c r="D36" s="52" t="s">
        <v>3271</v>
      </c>
      <c r="E36" s="227">
        <v>72.599999999999994</v>
      </c>
      <c r="F36" s="46"/>
      <c r="G36" s="47">
        <v>2012</v>
      </c>
    </row>
    <row r="37" spans="3:7" ht="38.25" x14ac:dyDescent="0.2">
      <c r="C37" s="70" t="s">
        <v>1029</v>
      </c>
      <c r="D37" s="52" t="s">
        <v>3272</v>
      </c>
      <c r="E37" s="227">
        <v>987.6</v>
      </c>
      <c r="F37" s="46"/>
      <c r="G37" s="47">
        <v>2012</v>
      </c>
    </row>
    <row r="38" spans="3:7" ht="38.25" x14ac:dyDescent="0.2">
      <c r="C38" s="70" t="s">
        <v>1029</v>
      </c>
      <c r="D38" s="52" t="s">
        <v>3273</v>
      </c>
      <c r="E38" s="227">
        <v>8801.57</v>
      </c>
      <c r="F38" s="46"/>
      <c r="G38" s="47">
        <v>2012</v>
      </c>
    </row>
    <row r="39" spans="3:7" ht="25.5" x14ac:dyDescent="0.2">
      <c r="C39" s="70" t="s">
        <v>1029</v>
      </c>
      <c r="D39" s="52" t="s">
        <v>3274</v>
      </c>
      <c r="E39" s="227">
        <v>145.19999999999999</v>
      </c>
      <c r="F39" s="46"/>
      <c r="G39" s="47">
        <v>2012</v>
      </c>
    </row>
    <row r="40" spans="3:7" ht="38.25" x14ac:dyDescent="0.2">
      <c r="C40" s="70" t="s">
        <v>1029</v>
      </c>
      <c r="D40" s="52" t="s">
        <v>3275</v>
      </c>
      <c r="E40" s="227">
        <v>390.72</v>
      </c>
      <c r="F40" s="46"/>
      <c r="G40" s="47">
        <v>2012</v>
      </c>
    </row>
    <row r="41" spans="3:7" ht="25.5" x14ac:dyDescent="0.2">
      <c r="C41" s="70" t="s">
        <v>1029</v>
      </c>
      <c r="D41" s="52" t="s">
        <v>3276</v>
      </c>
      <c r="E41" s="227">
        <v>390.72</v>
      </c>
      <c r="F41" s="46"/>
      <c r="G41" s="47">
        <v>2012</v>
      </c>
    </row>
    <row r="42" spans="3:7" ht="38.25" x14ac:dyDescent="0.2">
      <c r="C42" s="70" t="s">
        <v>1029</v>
      </c>
      <c r="D42" s="52" t="s">
        <v>3277</v>
      </c>
      <c r="E42" s="227">
        <v>114.66</v>
      </c>
      <c r="F42" s="46"/>
      <c r="G42" s="47">
        <v>2012</v>
      </c>
    </row>
    <row r="43" spans="3:7" ht="25.5" x14ac:dyDescent="0.2">
      <c r="C43" s="70" t="s">
        <v>1029</v>
      </c>
      <c r="D43" s="52" t="s">
        <v>3278</v>
      </c>
      <c r="E43" s="227">
        <v>3414.25</v>
      </c>
      <c r="F43" s="46"/>
      <c r="G43" s="47">
        <v>2012</v>
      </c>
    </row>
    <row r="44" spans="3:7" ht="25.5" x14ac:dyDescent="0.2">
      <c r="C44" s="70" t="s">
        <v>1029</v>
      </c>
      <c r="D44" s="52" t="s">
        <v>3279</v>
      </c>
      <c r="E44" s="227">
        <v>18193.03</v>
      </c>
      <c r="F44" s="46"/>
      <c r="G44" s="47">
        <v>2012</v>
      </c>
    </row>
    <row r="45" spans="3:7" ht="38.25" x14ac:dyDescent="0.2">
      <c r="C45" s="70" t="s">
        <v>1029</v>
      </c>
      <c r="D45" s="52" t="s">
        <v>3280</v>
      </c>
      <c r="E45" s="227">
        <v>1070.4000000000001</v>
      </c>
      <c r="F45" s="46"/>
      <c r="G45" s="47">
        <v>2012</v>
      </c>
    </row>
    <row r="46" spans="3:7" ht="38.25" x14ac:dyDescent="0.2">
      <c r="C46" s="70" t="s">
        <v>1029</v>
      </c>
      <c r="D46" s="52" t="s">
        <v>3281</v>
      </c>
      <c r="E46" s="227">
        <v>67.2</v>
      </c>
      <c r="F46" s="46"/>
      <c r="G46" s="47">
        <v>2012</v>
      </c>
    </row>
    <row r="47" spans="3:7" ht="38.25" x14ac:dyDescent="0.2">
      <c r="C47" s="70" t="s">
        <v>1029</v>
      </c>
      <c r="D47" s="52" t="s">
        <v>3282</v>
      </c>
      <c r="E47" s="227">
        <v>712.97</v>
      </c>
      <c r="F47" s="46"/>
      <c r="G47" s="47">
        <v>2012</v>
      </c>
    </row>
    <row r="48" spans="3:7" ht="25.5" x14ac:dyDescent="0.2">
      <c r="C48" s="70" t="s">
        <v>1029</v>
      </c>
      <c r="D48" s="52" t="s">
        <v>3283</v>
      </c>
      <c r="E48" s="227">
        <v>12132</v>
      </c>
      <c r="F48" s="46"/>
      <c r="G48" s="47">
        <v>2012</v>
      </c>
    </row>
    <row r="49" spans="3:7" ht="38.25" x14ac:dyDescent="0.2">
      <c r="C49" s="70" t="s">
        <v>1029</v>
      </c>
      <c r="D49" s="52" t="s">
        <v>3284</v>
      </c>
      <c r="E49" s="227">
        <v>1082.4000000000001</v>
      </c>
      <c r="F49" s="46"/>
      <c r="G49" s="47">
        <v>2012</v>
      </c>
    </row>
    <row r="50" spans="3:7" ht="38.25" x14ac:dyDescent="0.2">
      <c r="C50" s="70" t="s">
        <v>1029</v>
      </c>
      <c r="D50" s="52" t="s">
        <v>3285</v>
      </c>
      <c r="E50" s="227">
        <v>1041.7</v>
      </c>
      <c r="F50" s="46"/>
      <c r="G50" s="47">
        <v>2012</v>
      </c>
    </row>
    <row r="51" spans="3:7" ht="25.5" x14ac:dyDescent="0.2">
      <c r="C51" s="70" t="s">
        <v>1029</v>
      </c>
      <c r="D51" s="52" t="s">
        <v>3286</v>
      </c>
      <c r="E51" s="227">
        <v>2148</v>
      </c>
      <c r="F51" s="46"/>
      <c r="G51" s="47">
        <v>2012</v>
      </c>
    </row>
    <row r="52" spans="3:7" ht="38.25" x14ac:dyDescent="0.2">
      <c r="C52" s="70" t="s">
        <v>1029</v>
      </c>
      <c r="D52" s="52" t="s">
        <v>3287</v>
      </c>
      <c r="E52" s="227">
        <v>1857.14</v>
      </c>
      <c r="F52" s="46"/>
      <c r="G52" s="47">
        <v>2012</v>
      </c>
    </row>
    <row r="53" spans="3:7" ht="25.5" x14ac:dyDescent="0.2">
      <c r="C53" s="70" t="s">
        <v>1029</v>
      </c>
      <c r="D53" s="52" t="s">
        <v>3288</v>
      </c>
      <c r="E53" s="227">
        <v>156.1</v>
      </c>
      <c r="F53" s="46"/>
      <c r="G53" s="47">
        <v>2012</v>
      </c>
    </row>
    <row r="54" spans="3:7" ht="25.5" x14ac:dyDescent="0.2">
      <c r="C54" s="70" t="s">
        <v>1029</v>
      </c>
      <c r="D54" s="52" t="s">
        <v>3289</v>
      </c>
      <c r="E54" s="227">
        <v>180.82</v>
      </c>
      <c r="F54" s="46"/>
      <c r="G54" s="47">
        <v>2012</v>
      </c>
    </row>
    <row r="55" spans="3:7" ht="38.25" x14ac:dyDescent="0.2">
      <c r="C55" s="70" t="s">
        <v>1029</v>
      </c>
      <c r="D55" s="52" t="s">
        <v>3290</v>
      </c>
      <c r="E55" s="227">
        <v>2022.16</v>
      </c>
      <c r="F55" s="46"/>
      <c r="G55" s="47">
        <v>2012</v>
      </c>
    </row>
    <row r="56" spans="3:7" ht="25.5" x14ac:dyDescent="0.2">
      <c r="C56" s="70" t="s">
        <v>1029</v>
      </c>
      <c r="D56" s="52" t="s">
        <v>3291</v>
      </c>
      <c r="E56" s="227">
        <v>9.77</v>
      </c>
      <c r="F56" s="46"/>
      <c r="G56" s="47">
        <v>2012</v>
      </c>
    </row>
    <row r="57" spans="3:7" ht="25.5" x14ac:dyDescent="0.2">
      <c r="C57" s="70" t="s">
        <v>1029</v>
      </c>
      <c r="D57" s="52" t="s">
        <v>3292</v>
      </c>
      <c r="E57" s="227">
        <v>220.4</v>
      </c>
      <c r="F57" s="46"/>
      <c r="G57" s="47">
        <v>2012</v>
      </c>
    </row>
    <row r="58" spans="3:7" ht="38.25" x14ac:dyDescent="0.2">
      <c r="C58" s="70" t="s">
        <v>1029</v>
      </c>
      <c r="D58" s="52" t="s">
        <v>3293</v>
      </c>
      <c r="E58" s="227">
        <v>799.46</v>
      </c>
      <c r="F58" s="46"/>
      <c r="G58" s="47">
        <v>2012</v>
      </c>
    </row>
    <row r="59" spans="3:7" ht="38.25" x14ac:dyDescent="0.2">
      <c r="C59" s="70" t="s">
        <v>1029</v>
      </c>
      <c r="D59" s="52" t="s">
        <v>3294</v>
      </c>
      <c r="E59" s="227">
        <v>631.27</v>
      </c>
      <c r="F59" s="46"/>
      <c r="G59" s="47">
        <v>2012</v>
      </c>
    </row>
    <row r="60" spans="3:7" ht="38.25" x14ac:dyDescent="0.2">
      <c r="C60" s="70" t="s">
        <v>1029</v>
      </c>
      <c r="D60" s="52" t="s">
        <v>3295</v>
      </c>
      <c r="E60" s="227">
        <v>315.64</v>
      </c>
      <c r="F60" s="46"/>
      <c r="G60" s="47">
        <v>2012</v>
      </c>
    </row>
    <row r="61" spans="3:7" ht="38.25" x14ac:dyDescent="0.2">
      <c r="C61" s="70" t="s">
        <v>1029</v>
      </c>
      <c r="D61" s="52" t="s">
        <v>3296</v>
      </c>
      <c r="E61" s="227">
        <v>1983.19</v>
      </c>
      <c r="F61" s="46"/>
      <c r="G61" s="47">
        <v>2012</v>
      </c>
    </row>
    <row r="62" spans="3:7" ht="38.25" x14ac:dyDescent="0.2">
      <c r="C62" s="70" t="s">
        <v>1029</v>
      </c>
      <c r="D62" s="52" t="s">
        <v>3297</v>
      </c>
      <c r="E62" s="227">
        <v>3966.38</v>
      </c>
      <c r="F62" s="46"/>
      <c r="G62" s="47">
        <v>2012</v>
      </c>
    </row>
    <row r="63" spans="3:7" ht="38.25" x14ac:dyDescent="0.2">
      <c r="C63" s="70" t="s">
        <v>1029</v>
      </c>
      <c r="D63" s="52" t="s">
        <v>3298</v>
      </c>
      <c r="E63" s="227">
        <v>1090.3900000000001</v>
      </c>
      <c r="F63" s="46"/>
      <c r="G63" s="47">
        <v>2012</v>
      </c>
    </row>
    <row r="64" spans="3:7" ht="38.25" x14ac:dyDescent="0.2">
      <c r="C64" s="70" t="s">
        <v>1029</v>
      </c>
      <c r="D64" s="52" t="s">
        <v>3299</v>
      </c>
      <c r="E64" s="227">
        <v>1201.04</v>
      </c>
      <c r="F64" s="46"/>
      <c r="G64" s="47">
        <v>2013</v>
      </c>
    </row>
    <row r="65" spans="3:7" ht="25.5" x14ac:dyDescent="0.2">
      <c r="C65" s="70" t="s">
        <v>1029</v>
      </c>
      <c r="D65" s="52" t="s">
        <v>3104</v>
      </c>
      <c r="E65" s="227">
        <v>9.76</v>
      </c>
      <c r="F65" s="46"/>
      <c r="G65" s="47">
        <v>2013</v>
      </c>
    </row>
    <row r="66" spans="3:7" ht="25.5" x14ac:dyDescent="0.2">
      <c r="C66" s="70" t="s">
        <v>1029</v>
      </c>
      <c r="D66" s="52" t="s">
        <v>3105</v>
      </c>
      <c r="E66" s="227">
        <v>8725.2000000000007</v>
      </c>
      <c r="F66" s="46"/>
      <c r="G66" s="47">
        <v>2013</v>
      </c>
    </row>
    <row r="67" spans="3:7" ht="25.5" x14ac:dyDescent="0.2">
      <c r="C67" s="70" t="s">
        <v>1029</v>
      </c>
      <c r="D67" s="52" t="s">
        <v>3106</v>
      </c>
      <c r="E67" s="227">
        <v>9.76</v>
      </c>
      <c r="F67" s="46"/>
      <c r="G67" s="47">
        <v>2013</v>
      </c>
    </row>
    <row r="68" spans="3:7" ht="25.5" x14ac:dyDescent="0.2">
      <c r="C68" s="70" t="s">
        <v>1029</v>
      </c>
      <c r="D68" s="52" t="s">
        <v>3107</v>
      </c>
      <c r="E68" s="227">
        <v>5158.47</v>
      </c>
      <c r="F68" s="46"/>
      <c r="G68" s="47">
        <v>2013</v>
      </c>
    </row>
    <row r="69" spans="3:7" ht="25.5" x14ac:dyDescent="0.2">
      <c r="C69" s="70" t="s">
        <v>1029</v>
      </c>
      <c r="D69" s="52" t="s">
        <v>3108</v>
      </c>
      <c r="E69" s="227">
        <v>8514.92</v>
      </c>
      <c r="F69" s="46"/>
      <c r="G69" s="47">
        <v>2013</v>
      </c>
    </row>
    <row r="70" spans="3:7" ht="25.5" x14ac:dyDescent="0.2">
      <c r="C70" s="70" t="s">
        <v>1029</v>
      </c>
      <c r="D70" s="52" t="s">
        <v>3109</v>
      </c>
      <c r="E70" s="227">
        <v>16.940000000000001</v>
      </c>
      <c r="F70" s="46"/>
      <c r="G70" s="47">
        <v>2013</v>
      </c>
    </row>
    <row r="71" spans="3:7" ht="25.5" x14ac:dyDescent="0.2">
      <c r="C71" s="70" t="s">
        <v>1029</v>
      </c>
      <c r="D71" s="52" t="s">
        <v>3110</v>
      </c>
      <c r="E71" s="227">
        <v>842.77</v>
      </c>
      <c r="F71" s="46"/>
      <c r="G71" s="47">
        <v>2013</v>
      </c>
    </row>
    <row r="72" spans="3:7" ht="25.5" x14ac:dyDescent="0.2">
      <c r="C72" s="70" t="s">
        <v>1029</v>
      </c>
      <c r="D72" s="52" t="s">
        <v>3111</v>
      </c>
      <c r="E72" s="227">
        <v>337.11</v>
      </c>
      <c r="F72" s="46"/>
      <c r="G72" s="47">
        <v>2012</v>
      </c>
    </row>
    <row r="73" spans="3:7" ht="25.5" x14ac:dyDescent="0.2">
      <c r="C73" s="70" t="s">
        <v>1029</v>
      </c>
      <c r="D73" s="52" t="s">
        <v>3112</v>
      </c>
      <c r="E73" s="227">
        <v>121.73</v>
      </c>
      <c r="F73" s="46"/>
      <c r="G73" s="47">
        <v>2011</v>
      </c>
    </row>
    <row r="74" spans="3:7" ht="25.5" x14ac:dyDescent="0.2">
      <c r="C74" s="70" t="s">
        <v>1029</v>
      </c>
      <c r="D74" s="52" t="s">
        <v>3113</v>
      </c>
      <c r="E74" s="227">
        <v>136.4</v>
      </c>
      <c r="F74" s="46"/>
      <c r="G74" s="47">
        <v>2011</v>
      </c>
    </row>
    <row r="75" spans="3:7" ht="25.5" x14ac:dyDescent="0.2">
      <c r="C75" s="70" t="s">
        <v>1029</v>
      </c>
      <c r="D75" s="52" t="s">
        <v>3114</v>
      </c>
      <c r="E75" s="227">
        <v>473.99</v>
      </c>
      <c r="F75" s="46"/>
      <c r="G75" s="47">
        <v>2011</v>
      </c>
    </row>
    <row r="76" spans="3:7" ht="25.5" x14ac:dyDescent="0.2">
      <c r="C76" s="70" t="s">
        <v>1029</v>
      </c>
      <c r="D76" s="52" t="s">
        <v>3115</v>
      </c>
      <c r="E76" s="227">
        <v>2494.8000000000002</v>
      </c>
      <c r="F76" s="46"/>
      <c r="G76" s="47">
        <v>2011</v>
      </c>
    </row>
    <row r="77" spans="3:7" ht="25.5" x14ac:dyDescent="0.2">
      <c r="C77" s="70" t="s">
        <v>1029</v>
      </c>
      <c r="D77" s="52" t="s">
        <v>3116</v>
      </c>
      <c r="E77" s="227">
        <v>540.86</v>
      </c>
      <c r="F77" s="46"/>
      <c r="G77" s="47">
        <v>2014</v>
      </c>
    </row>
    <row r="78" spans="3:7" ht="25.5" x14ac:dyDescent="0.2">
      <c r="C78" s="70" t="s">
        <v>1029</v>
      </c>
      <c r="D78" s="52" t="s">
        <v>3117</v>
      </c>
      <c r="E78" s="227">
        <v>10120</v>
      </c>
      <c r="F78" s="46"/>
      <c r="G78" s="47">
        <v>2014</v>
      </c>
    </row>
    <row r="79" spans="3:7" ht="25.5" x14ac:dyDescent="0.2">
      <c r="C79" s="70" t="s">
        <v>1029</v>
      </c>
      <c r="D79" s="52" t="s">
        <v>3118</v>
      </c>
      <c r="E79" s="227">
        <v>2630.1</v>
      </c>
      <c r="F79" s="46"/>
      <c r="G79" s="47">
        <v>2012</v>
      </c>
    </row>
    <row r="80" spans="3:7" ht="25.5" x14ac:dyDescent="0.2">
      <c r="C80" s="70" t="s">
        <v>1029</v>
      </c>
      <c r="D80" s="52" t="s">
        <v>3300</v>
      </c>
      <c r="E80" s="227">
        <v>99</v>
      </c>
      <c r="F80" s="46"/>
      <c r="G80" s="47">
        <v>2012</v>
      </c>
    </row>
    <row r="81" spans="3:7" ht="25.5" x14ac:dyDescent="0.2">
      <c r="C81" s="70" t="s">
        <v>1029</v>
      </c>
      <c r="D81" s="52" t="s">
        <v>3301</v>
      </c>
      <c r="E81" s="227">
        <v>664.18</v>
      </c>
      <c r="F81" s="46"/>
      <c r="G81" s="47">
        <v>2010</v>
      </c>
    </row>
    <row r="82" spans="3:7" ht="25.5" x14ac:dyDescent="0.2">
      <c r="C82" s="70" t="s">
        <v>1029</v>
      </c>
      <c r="D82" s="52" t="s">
        <v>3119</v>
      </c>
      <c r="E82" s="227">
        <v>1046.42</v>
      </c>
      <c r="F82" s="46"/>
      <c r="G82" s="47">
        <v>2012</v>
      </c>
    </row>
    <row r="83" spans="3:7" ht="25.5" x14ac:dyDescent="0.2">
      <c r="C83" s="70" t="s">
        <v>1029</v>
      </c>
      <c r="D83" s="52" t="s">
        <v>3120</v>
      </c>
      <c r="E83" s="227">
        <v>73.33</v>
      </c>
      <c r="F83" s="46"/>
      <c r="G83" s="47">
        <v>2012</v>
      </c>
    </row>
    <row r="84" spans="3:7" ht="25.5" x14ac:dyDescent="0.2">
      <c r="C84" s="70" t="s">
        <v>1029</v>
      </c>
      <c r="D84" s="52" t="s">
        <v>3121</v>
      </c>
      <c r="E84" s="227">
        <v>82.83</v>
      </c>
      <c r="F84" s="46"/>
      <c r="G84" s="47">
        <v>2012</v>
      </c>
    </row>
    <row r="85" spans="3:7" ht="25.5" x14ac:dyDescent="0.2">
      <c r="C85" s="70" t="s">
        <v>1029</v>
      </c>
      <c r="D85" s="52" t="s">
        <v>3302</v>
      </c>
      <c r="E85" s="227">
        <v>1218.3399999999999</v>
      </c>
      <c r="F85" s="46"/>
      <c r="G85" s="47">
        <v>2012</v>
      </c>
    </row>
    <row r="86" spans="3:7" ht="25.5" x14ac:dyDescent="0.2">
      <c r="C86" s="70" t="s">
        <v>1029</v>
      </c>
      <c r="D86" s="52" t="s">
        <v>3303</v>
      </c>
      <c r="E86" s="227">
        <v>223.19</v>
      </c>
      <c r="F86" s="46"/>
      <c r="G86" s="47">
        <v>2012</v>
      </c>
    </row>
    <row r="87" spans="3:7" ht="25.5" x14ac:dyDescent="0.2">
      <c r="C87" s="70" t="s">
        <v>1029</v>
      </c>
      <c r="D87" s="52" t="s">
        <v>3304</v>
      </c>
      <c r="E87" s="227">
        <v>462.35</v>
      </c>
      <c r="F87" s="46"/>
      <c r="G87" s="47">
        <v>2012</v>
      </c>
    </row>
    <row r="88" spans="3:7" ht="25.5" x14ac:dyDescent="0.2">
      <c r="C88" s="70" t="s">
        <v>1029</v>
      </c>
      <c r="D88" s="52" t="s">
        <v>3305</v>
      </c>
      <c r="E88" s="227">
        <v>468.91</v>
      </c>
      <c r="F88" s="46"/>
      <c r="G88" s="47">
        <v>2012</v>
      </c>
    </row>
    <row r="89" spans="3:7" ht="25.5" x14ac:dyDescent="0.2">
      <c r="C89" s="70" t="s">
        <v>1029</v>
      </c>
      <c r="D89" s="52" t="s">
        <v>3306</v>
      </c>
      <c r="E89" s="227">
        <v>464.99</v>
      </c>
      <c r="F89" s="46"/>
      <c r="G89" s="47">
        <v>2012</v>
      </c>
    </row>
    <row r="90" spans="3:7" ht="25.5" x14ac:dyDescent="0.2">
      <c r="C90" s="70" t="s">
        <v>1029</v>
      </c>
      <c r="D90" s="52" t="s">
        <v>3307</v>
      </c>
      <c r="E90" s="227">
        <v>149.58000000000001</v>
      </c>
      <c r="F90" s="46"/>
      <c r="G90" s="47">
        <v>2012</v>
      </c>
    </row>
    <row r="91" spans="3:7" ht="25.5" x14ac:dyDescent="0.2">
      <c r="C91" s="70" t="s">
        <v>1029</v>
      </c>
      <c r="D91" s="52" t="s">
        <v>3308</v>
      </c>
      <c r="E91" s="227">
        <v>175.7</v>
      </c>
      <c r="F91" s="46"/>
      <c r="G91" s="47">
        <v>2012</v>
      </c>
    </row>
    <row r="92" spans="3:7" ht="25.5" x14ac:dyDescent="0.2">
      <c r="C92" s="70" t="s">
        <v>1029</v>
      </c>
      <c r="D92" s="52" t="s">
        <v>3309</v>
      </c>
      <c r="E92" s="227">
        <v>304.87</v>
      </c>
      <c r="F92" s="46"/>
      <c r="G92" s="47">
        <v>2012</v>
      </c>
    </row>
    <row r="93" spans="3:7" ht="25.5" x14ac:dyDescent="0.2">
      <c r="C93" s="70" t="s">
        <v>1029</v>
      </c>
      <c r="D93" s="52" t="s">
        <v>3310</v>
      </c>
      <c r="E93" s="227">
        <v>727.1</v>
      </c>
      <c r="F93" s="46"/>
      <c r="G93" s="47">
        <v>2012</v>
      </c>
    </row>
    <row r="94" spans="3:7" ht="25.5" x14ac:dyDescent="0.2">
      <c r="C94" s="70" t="s">
        <v>1029</v>
      </c>
      <c r="D94" s="52" t="s">
        <v>3122</v>
      </c>
      <c r="E94" s="227">
        <v>309.98</v>
      </c>
      <c r="F94" s="46"/>
      <c r="G94" s="47">
        <v>2012</v>
      </c>
    </row>
    <row r="95" spans="3:7" ht="25.5" x14ac:dyDescent="0.2">
      <c r="C95" s="70" t="s">
        <v>1029</v>
      </c>
      <c r="D95" s="52" t="s">
        <v>3123</v>
      </c>
      <c r="E95" s="227">
        <v>681.45</v>
      </c>
      <c r="F95" s="46"/>
      <c r="G95" s="47">
        <v>2010</v>
      </c>
    </row>
    <row r="96" spans="3:7" ht="38.25" x14ac:dyDescent="0.2">
      <c r="C96" s="70" t="s">
        <v>1029</v>
      </c>
      <c r="D96" s="52" t="s">
        <v>3124</v>
      </c>
      <c r="E96" s="227">
        <v>626.36</v>
      </c>
      <c r="F96" s="46"/>
      <c r="G96" s="47">
        <v>2012</v>
      </c>
    </row>
    <row r="97" spans="3:7" ht="25.5" x14ac:dyDescent="0.2">
      <c r="C97" s="70" t="s">
        <v>1029</v>
      </c>
      <c r="D97" s="52" t="s">
        <v>3125</v>
      </c>
      <c r="E97" s="227">
        <v>42.72</v>
      </c>
      <c r="F97" s="46"/>
      <c r="G97" s="47">
        <v>2012</v>
      </c>
    </row>
    <row r="98" spans="3:7" ht="25.5" x14ac:dyDescent="0.2">
      <c r="C98" s="70" t="s">
        <v>1029</v>
      </c>
      <c r="D98" s="52" t="s">
        <v>3126</v>
      </c>
      <c r="E98" s="227">
        <v>992.09</v>
      </c>
      <c r="F98" s="46"/>
      <c r="G98" s="47">
        <v>2012</v>
      </c>
    </row>
    <row r="99" spans="3:7" ht="25.5" x14ac:dyDescent="0.2">
      <c r="C99" s="70" t="s">
        <v>1029</v>
      </c>
      <c r="D99" s="52" t="s">
        <v>3127</v>
      </c>
      <c r="E99" s="227">
        <v>28.58</v>
      </c>
      <c r="F99" s="46"/>
      <c r="G99" s="47">
        <v>2010</v>
      </c>
    </row>
    <row r="100" spans="3:7" ht="38.25" x14ac:dyDescent="0.2">
      <c r="C100" s="70" t="s">
        <v>1029</v>
      </c>
      <c r="D100" s="52" t="s">
        <v>3128</v>
      </c>
      <c r="E100" s="227">
        <v>1367.64</v>
      </c>
      <c r="F100" s="46"/>
      <c r="G100" s="47">
        <v>2012</v>
      </c>
    </row>
    <row r="101" spans="3:7" ht="25.5" x14ac:dyDescent="0.2">
      <c r="C101" s="70" t="s">
        <v>1029</v>
      </c>
      <c r="D101" s="52" t="s">
        <v>3129</v>
      </c>
      <c r="E101" s="227">
        <v>175.68</v>
      </c>
      <c r="F101" s="46"/>
      <c r="G101" s="47">
        <v>2012</v>
      </c>
    </row>
    <row r="102" spans="3:7" ht="25.5" x14ac:dyDescent="0.2">
      <c r="C102" s="70" t="s">
        <v>1029</v>
      </c>
      <c r="D102" s="52" t="s">
        <v>3130</v>
      </c>
      <c r="E102" s="227">
        <v>5405.07</v>
      </c>
      <c r="F102" s="46"/>
      <c r="G102" s="47">
        <v>2012</v>
      </c>
    </row>
    <row r="103" spans="3:7" ht="25.5" x14ac:dyDescent="0.2">
      <c r="C103" s="70" t="s">
        <v>1029</v>
      </c>
      <c r="D103" s="52" t="s">
        <v>3131</v>
      </c>
      <c r="E103" s="227">
        <v>577.74</v>
      </c>
      <c r="F103" s="46"/>
      <c r="G103" s="47">
        <v>2010</v>
      </c>
    </row>
    <row r="104" spans="3:7" ht="38.25" x14ac:dyDescent="0.2">
      <c r="C104" s="70" t="s">
        <v>1029</v>
      </c>
      <c r="D104" s="52" t="s">
        <v>3132</v>
      </c>
      <c r="E104" s="227">
        <v>708.87</v>
      </c>
      <c r="F104" s="46"/>
      <c r="G104" s="47">
        <v>2012</v>
      </c>
    </row>
    <row r="105" spans="3:7" ht="25.5" x14ac:dyDescent="0.2">
      <c r="C105" s="70" t="s">
        <v>1029</v>
      </c>
      <c r="D105" s="52" t="s">
        <v>3133</v>
      </c>
      <c r="E105" s="227">
        <v>57.93</v>
      </c>
      <c r="F105" s="46"/>
      <c r="G105" s="47">
        <v>2010</v>
      </c>
    </row>
    <row r="106" spans="3:7" ht="38.25" x14ac:dyDescent="0.2">
      <c r="C106" s="70" t="s">
        <v>1029</v>
      </c>
      <c r="D106" s="52" t="s">
        <v>3134</v>
      </c>
      <c r="E106" s="227">
        <v>997.67</v>
      </c>
      <c r="F106" s="46"/>
      <c r="G106" s="47">
        <v>2012</v>
      </c>
    </row>
    <row r="107" spans="3:7" ht="38.25" x14ac:dyDescent="0.2">
      <c r="C107" s="70" t="s">
        <v>1029</v>
      </c>
      <c r="D107" s="52" t="s">
        <v>3311</v>
      </c>
      <c r="E107" s="227">
        <v>334.95</v>
      </c>
      <c r="F107" s="46"/>
      <c r="G107" s="47">
        <v>2010</v>
      </c>
    </row>
    <row r="108" spans="3:7" ht="38.25" x14ac:dyDescent="0.2">
      <c r="C108" s="70" t="s">
        <v>1029</v>
      </c>
      <c r="D108" s="52" t="s">
        <v>3135</v>
      </c>
      <c r="E108" s="227">
        <v>1285.1300000000001</v>
      </c>
      <c r="F108" s="46"/>
      <c r="G108" s="47">
        <v>2012</v>
      </c>
    </row>
    <row r="109" spans="3:7" ht="38.25" x14ac:dyDescent="0.2">
      <c r="C109" s="70" t="s">
        <v>1029</v>
      </c>
      <c r="D109" s="52" t="s">
        <v>3312</v>
      </c>
      <c r="E109" s="227">
        <v>273.58999999999997</v>
      </c>
      <c r="F109" s="46"/>
      <c r="G109" s="47">
        <v>2012</v>
      </c>
    </row>
    <row r="110" spans="3:7" ht="25.5" x14ac:dyDescent="0.2">
      <c r="C110" s="70" t="s">
        <v>1029</v>
      </c>
      <c r="D110" s="52" t="s">
        <v>3313</v>
      </c>
      <c r="E110" s="227">
        <v>796.8</v>
      </c>
      <c r="F110" s="46"/>
      <c r="G110" s="47">
        <v>2012</v>
      </c>
    </row>
    <row r="111" spans="3:7" ht="25.5" x14ac:dyDescent="0.2">
      <c r="C111" s="70" t="s">
        <v>1029</v>
      </c>
      <c r="D111" s="52" t="s">
        <v>3314</v>
      </c>
      <c r="E111" s="227">
        <v>811.8</v>
      </c>
      <c r="F111" s="46"/>
      <c r="G111" s="47">
        <v>2012</v>
      </c>
    </row>
    <row r="112" spans="3:7" ht="25.5" x14ac:dyDescent="0.2">
      <c r="C112" s="70" t="s">
        <v>1029</v>
      </c>
      <c r="D112" s="52" t="s">
        <v>3315</v>
      </c>
      <c r="E112" s="227">
        <v>4008.64</v>
      </c>
      <c r="F112" s="46"/>
      <c r="G112" s="47">
        <v>2012</v>
      </c>
    </row>
    <row r="113" spans="3:7" ht="25.5" x14ac:dyDescent="0.2">
      <c r="C113" s="70" t="s">
        <v>1029</v>
      </c>
      <c r="D113" s="52" t="s">
        <v>3316</v>
      </c>
      <c r="E113" s="227">
        <v>4529.33</v>
      </c>
      <c r="F113" s="46"/>
      <c r="G113" s="47">
        <v>2012</v>
      </c>
    </row>
    <row r="114" spans="3:7" ht="25.5" x14ac:dyDescent="0.2">
      <c r="C114" s="70" t="s">
        <v>1029</v>
      </c>
      <c r="D114" s="52" t="s">
        <v>3317</v>
      </c>
      <c r="E114" s="227">
        <v>7885.8</v>
      </c>
      <c r="F114" s="46"/>
      <c r="G114" s="47">
        <v>2012</v>
      </c>
    </row>
    <row r="115" spans="3:7" ht="38.25" x14ac:dyDescent="0.2">
      <c r="C115" s="70" t="s">
        <v>1029</v>
      </c>
      <c r="D115" s="52" t="s">
        <v>3318</v>
      </c>
      <c r="E115" s="227">
        <v>3045.44</v>
      </c>
      <c r="F115" s="46"/>
      <c r="G115" s="47">
        <v>2012</v>
      </c>
    </row>
    <row r="116" spans="3:7" ht="25.5" x14ac:dyDescent="0.2">
      <c r="C116" s="70" t="s">
        <v>1029</v>
      </c>
      <c r="D116" s="52" t="s">
        <v>3319</v>
      </c>
      <c r="E116" s="227">
        <v>1330.55</v>
      </c>
      <c r="F116" s="46"/>
      <c r="G116" s="47">
        <v>2012</v>
      </c>
    </row>
    <row r="117" spans="3:7" ht="25.5" x14ac:dyDescent="0.2">
      <c r="C117" s="70" t="s">
        <v>1029</v>
      </c>
      <c r="D117" s="52" t="s">
        <v>3320</v>
      </c>
      <c r="E117" s="227">
        <v>4.2</v>
      </c>
      <c r="F117" s="46"/>
      <c r="G117" s="47">
        <v>2012</v>
      </c>
    </row>
    <row r="118" spans="3:7" ht="25.5" x14ac:dyDescent="0.2">
      <c r="C118" s="70" t="s">
        <v>1029</v>
      </c>
      <c r="D118" s="52" t="s">
        <v>3321</v>
      </c>
      <c r="E118" s="227">
        <v>72.239999999999995</v>
      </c>
      <c r="F118" s="46"/>
      <c r="G118" s="47">
        <v>2012</v>
      </c>
    </row>
    <row r="119" spans="3:7" ht="38.25" x14ac:dyDescent="0.2">
      <c r="C119" s="70" t="s">
        <v>1029</v>
      </c>
      <c r="D119" s="52" t="s">
        <v>3322</v>
      </c>
      <c r="E119" s="227">
        <v>17</v>
      </c>
      <c r="F119" s="46"/>
      <c r="G119" s="47">
        <v>2012</v>
      </c>
    </row>
    <row r="120" spans="3:7" ht="38.25" x14ac:dyDescent="0.2">
      <c r="C120" s="70" t="s">
        <v>1029</v>
      </c>
      <c r="D120" s="52" t="s">
        <v>3323</v>
      </c>
      <c r="E120" s="227">
        <v>183.79</v>
      </c>
      <c r="F120" s="46"/>
      <c r="G120" s="47">
        <v>2012</v>
      </c>
    </row>
    <row r="121" spans="3:7" ht="25.5" x14ac:dyDescent="0.2">
      <c r="C121" s="70" t="s">
        <v>1029</v>
      </c>
      <c r="D121" s="52" t="s">
        <v>3324</v>
      </c>
      <c r="E121" s="227">
        <v>218.38</v>
      </c>
      <c r="F121" s="46"/>
      <c r="G121" s="47">
        <v>2012</v>
      </c>
    </row>
    <row r="122" spans="3:7" ht="25.5" x14ac:dyDescent="0.2">
      <c r="C122" s="70" t="s">
        <v>1029</v>
      </c>
      <c r="D122" s="52" t="s">
        <v>3325</v>
      </c>
      <c r="E122" s="227">
        <v>338</v>
      </c>
      <c r="F122" s="46"/>
      <c r="G122" s="47">
        <v>2012</v>
      </c>
    </row>
    <row r="123" spans="3:7" ht="25.5" x14ac:dyDescent="0.2">
      <c r="C123" s="70" t="s">
        <v>1029</v>
      </c>
      <c r="D123" s="52" t="s">
        <v>3326</v>
      </c>
      <c r="E123" s="227">
        <v>6180</v>
      </c>
      <c r="F123" s="46"/>
      <c r="G123" s="47">
        <v>2012</v>
      </c>
    </row>
    <row r="124" spans="3:7" x14ac:dyDescent="0.2">
      <c r="C124" s="70" t="s">
        <v>1029</v>
      </c>
      <c r="D124" s="52" t="s">
        <v>3327</v>
      </c>
      <c r="E124" s="227">
        <v>4602.8</v>
      </c>
      <c r="F124" s="46"/>
      <c r="G124" s="47">
        <v>2012</v>
      </c>
    </row>
    <row r="125" spans="3:7" x14ac:dyDescent="0.2">
      <c r="C125" s="70" t="s">
        <v>1029</v>
      </c>
      <c r="D125" s="52" t="s">
        <v>3328</v>
      </c>
      <c r="E125" s="227">
        <v>4625.8</v>
      </c>
      <c r="F125" s="46"/>
      <c r="G125" s="47">
        <v>2010</v>
      </c>
    </row>
    <row r="126" spans="3:7" x14ac:dyDescent="0.2">
      <c r="C126" s="70" t="s">
        <v>1029</v>
      </c>
      <c r="D126" s="52" t="s">
        <v>3136</v>
      </c>
      <c r="E126" s="227">
        <v>3599.16</v>
      </c>
      <c r="F126" s="46"/>
      <c r="G126" s="47">
        <v>2011</v>
      </c>
    </row>
    <row r="127" spans="3:7" x14ac:dyDescent="0.2">
      <c r="C127" s="70" t="s">
        <v>1029</v>
      </c>
      <c r="D127" s="52" t="s">
        <v>3137</v>
      </c>
      <c r="E127" s="227">
        <v>4555.8</v>
      </c>
      <c r="F127" s="46"/>
      <c r="G127" s="47">
        <v>2012</v>
      </c>
    </row>
    <row r="128" spans="3:7" x14ac:dyDescent="0.2">
      <c r="C128" s="70" t="s">
        <v>1029</v>
      </c>
      <c r="D128" s="52" t="s">
        <v>3138</v>
      </c>
      <c r="E128" s="227">
        <v>2695.78</v>
      </c>
      <c r="F128" s="46"/>
      <c r="G128" s="47">
        <v>2012</v>
      </c>
    </row>
    <row r="129" spans="3:7" ht="25.5" x14ac:dyDescent="0.2">
      <c r="C129" s="70" t="s">
        <v>1029</v>
      </c>
      <c r="D129" s="52" t="s">
        <v>3329</v>
      </c>
      <c r="E129" s="227">
        <v>456.5</v>
      </c>
      <c r="F129" s="46"/>
      <c r="G129" s="47">
        <v>2010</v>
      </c>
    </row>
    <row r="130" spans="3:7" ht="25.5" x14ac:dyDescent="0.2">
      <c r="C130" s="70" t="s">
        <v>1029</v>
      </c>
      <c r="D130" s="52" t="s">
        <v>3330</v>
      </c>
      <c r="E130" s="227">
        <v>1152.9100000000001</v>
      </c>
      <c r="F130" s="46"/>
      <c r="G130" s="47">
        <v>2012</v>
      </c>
    </row>
    <row r="131" spans="3:7" ht="25.5" x14ac:dyDescent="0.2">
      <c r="C131" s="70" t="s">
        <v>1029</v>
      </c>
      <c r="D131" s="52" t="s">
        <v>3139</v>
      </c>
      <c r="E131" s="227">
        <v>1005.4</v>
      </c>
      <c r="F131" s="46"/>
      <c r="G131" s="47">
        <v>2012</v>
      </c>
    </row>
    <row r="132" spans="3:7" ht="25.5" x14ac:dyDescent="0.2">
      <c r="C132" s="70" t="s">
        <v>1029</v>
      </c>
      <c r="D132" s="52" t="s">
        <v>3140</v>
      </c>
      <c r="E132" s="227">
        <v>140.80000000000001</v>
      </c>
      <c r="F132" s="46"/>
      <c r="G132" s="47">
        <v>2012</v>
      </c>
    </row>
    <row r="133" spans="3:7" ht="25.5" x14ac:dyDescent="0.2">
      <c r="C133" s="70" t="s">
        <v>1029</v>
      </c>
      <c r="D133" s="52" t="s">
        <v>3141</v>
      </c>
      <c r="E133" s="227">
        <v>261.25</v>
      </c>
      <c r="F133" s="46"/>
      <c r="G133" s="47">
        <v>2012</v>
      </c>
    </row>
    <row r="134" spans="3:7" ht="25.5" x14ac:dyDescent="0.2">
      <c r="C134" s="70" t="s">
        <v>1029</v>
      </c>
      <c r="D134" s="52" t="s">
        <v>3331</v>
      </c>
      <c r="E134" s="227">
        <v>198.22</v>
      </c>
      <c r="F134" s="46"/>
      <c r="G134" s="47">
        <v>2012</v>
      </c>
    </row>
    <row r="135" spans="3:7" ht="25.5" x14ac:dyDescent="0.2">
      <c r="C135" s="70" t="s">
        <v>1029</v>
      </c>
      <c r="D135" s="52" t="s">
        <v>3142</v>
      </c>
      <c r="E135" s="227">
        <v>1356.96</v>
      </c>
      <c r="F135" s="46"/>
      <c r="G135" s="47">
        <v>2012</v>
      </c>
    </row>
    <row r="136" spans="3:7" ht="38.25" x14ac:dyDescent="0.2">
      <c r="C136" s="70" t="s">
        <v>1029</v>
      </c>
      <c r="D136" s="52" t="s">
        <v>3332</v>
      </c>
      <c r="E136" s="227">
        <v>2800.8</v>
      </c>
      <c r="F136" s="46"/>
      <c r="G136" s="47">
        <v>2012</v>
      </c>
    </row>
    <row r="137" spans="3:7" ht="25.5" x14ac:dyDescent="0.2">
      <c r="C137" s="70" t="s">
        <v>1029</v>
      </c>
      <c r="D137" s="52" t="s">
        <v>3333</v>
      </c>
      <c r="E137" s="227">
        <v>4298.3999999999996</v>
      </c>
      <c r="F137" s="46"/>
      <c r="G137" s="47">
        <v>2012</v>
      </c>
    </row>
    <row r="138" spans="3:7" ht="25.5" x14ac:dyDescent="0.2">
      <c r="C138" s="70" t="s">
        <v>1029</v>
      </c>
      <c r="D138" s="52" t="s">
        <v>3334</v>
      </c>
      <c r="E138" s="227">
        <v>1409.2</v>
      </c>
      <c r="F138" s="46"/>
      <c r="G138" s="47">
        <v>2012</v>
      </c>
    </row>
    <row r="139" spans="3:7" ht="25.5" x14ac:dyDescent="0.2">
      <c r="C139" s="70" t="s">
        <v>1029</v>
      </c>
      <c r="D139" s="52" t="s">
        <v>3335</v>
      </c>
      <c r="E139" s="227">
        <v>5148.7</v>
      </c>
      <c r="F139" s="46"/>
      <c r="G139" s="47">
        <v>2012</v>
      </c>
    </row>
    <row r="140" spans="3:7" ht="25.5" x14ac:dyDescent="0.2">
      <c r="C140" s="70" t="s">
        <v>1029</v>
      </c>
      <c r="D140" s="52" t="s">
        <v>3336</v>
      </c>
      <c r="E140" s="227">
        <v>5148.7</v>
      </c>
      <c r="F140" s="46"/>
      <c r="G140" s="47">
        <v>2012</v>
      </c>
    </row>
    <row r="141" spans="3:7" ht="25.5" x14ac:dyDescent="0.2">
      <c r="C141" s="70" t="s">
        <v>1029</v>
      </c>
      <c r="D141" s="52" t="s">
        <v>3337</v>
      </c>
      <c r="E141" s="227">
        <v>5368</v>
      </c>
      <c r="F141" s="46"/>
      <c r="G141" s="47">
        <v>2012</v>
      </c>
    </row>
    <row r="142" spans="3:7" ht="25.5" x14ac:dyDescent="0.2">
      <c r="C142" s="70" t="s">
        <v>1029</v>
      </c>
      <c r="D142" s="52" t="s">
        <v>3338</v>
      </c>
      <c r="E142" s="227">
        <v>5148.7</v>
      </c>
      <c r="F142" s="46"/>
      <c r="G142" s="47">
        <v>2012</v>
      </c>
    </row>
    <row r="143" spans="3:7" ht="25.5" x14ac:dyDescent="0.2">
      <c r="C143" s="70" t="s">
        <v>1029</v>
      </c>
      <c r="D143" s="52" t="s">
        <v>3339</v>
      </c>
      <c r="E143" s="227">
        <v>5148.7</v>
      </c>
      <c r="F143" s="46"/>
      <c r="G143" s="47">
        <v>2012</v>
      </c>
    </row>
    <row r="144" spans="3:7" ht="25.5" x14ac:dyDescent="0.2">
      <c r="C144" s="70" t="s">
        <v>1029</v>
      </c>
      <c r="D144" s="52" t="s">
        <v>3340</v>
      </c>
      <c r="E144" s="227">
        <v>5148.7</v>
      </c>
      <c r="F144" s="46"/>
      <c r="G144" s="47">
        <v>2012</v>
      </c>
    </row>
    <row r="145" spans="3:7" ht="25.5" x14ac:dyDescent="0.2">
      <c r="C145" s="70" t="s">
        <v>1029</v>
      </c>
      <c r="D145" s="52" t="s">
        <v>3341</v>
      </c>
      <c r="E145" s="227">
        <v>5148.7</v>
      </c>
      <c r="F145" s="46"/>
      <c r="G145" s="47">
        <v>2012</v>
      </c>
    </row>
    <row r="146" spans="3:7" ht="25.5" x14ac:dyDescent="0.2">
      <c r="C146" s="70" t="s">
        <v>1029</v>
      </c>
      <c r="D146" s="52" t="s">
        <v>3143</v>
      </c>
      <c r="E146" s="227">
        <v>4779.82</v>
      </c>
      <c r="F146" s="46"/>
      <c r="G146" s="47">
        <v>2010</v>
      </c>
    </row>
    <row r="147" spans="3:7" ht="25.5" x14ac:dyDescent="0.2">
      <c r="C147" s="70" t="s">
        <v>1029</v>
      </c>
      <c r="D147" s="52" t="s">
        <v>3144</v>
      </c>
      <c r="E147" s="227">
        <v>11.22</v>
      </c>
      <c r="F147" s="46"/>
      <c r="G147" s="47">
        <v>2012</v>
      </c>
    </row>
    <row r="148" spans="3:7" ht="25.5" x14ac:dyDescent="0.2">
      <c r="C148" s="70" t="s">
        <v>1029</v>
      </c>
      <c r="D148" s="52" t="s">
        <v>3145</v>
      </c>
      <c r="E148" s="227">
        <v>3951.2</v>
      </c>
      <c r="F148" s="46"/>
      <c r="G148" s="47">
        <v>2012</v>
      </c>
    </row>
    <row r="149" spans="3:7" ht="25.5" x14ac:dyDescent="0.2">
      <c r="C149" s="70" t="s">
        <v>1029</v>
      </c>
      <c r="D149" s="52" t="s">
        <v>3146</v>
      </c>
      <c r="E149" s="227">
        <v>3951.2</v>
      </c>
      <c r="F149" s="46"/>
      <c r="G149" s="47">
        <v>2012</v>
      </c>
    </row>
    <row r="150" spans="3:7" ht="25.5" x14ac:dyDescent="0.2">
      <c r="C150" s="70" t="s">
        <v>1029</v>
      </c>
      <c r="D150" s="52" t="s">
        <v>3147</v>
      </c>
      <c r="E150" s="227">
        <v>40207.42</v>
      </c>
      <c r="F150" s="46"/>
      <c r="G150" s="47">
        <v>2012</v>
      </c>
    </row>
    <row r="151" spans="3:7" ht="25.5" x14ac:dyDescent="0.2">
      <c r="C151" s="70" t="s">
        <v>1029</v>
      </c>
      <c r="D151" s="52" t="s">
        <v>3148</v>
      </c>
      <c r="E151" s="227">
        <v>40207.42</v>
      </c>
      <c r="F151" s="46"/>
      <c r="G151" s="47">
        <v>2012</v>
      </c>
    </row>
    <row r="152" spans="3:7" ht="25.5" x14ac:dyDescent="0.2">
      <c r="C152" s="70" t="s">
        <v>1029</v>
      </c>
      <c r="D152" s="52" t="s">
        <v>3149</v>
      </c>
      <c r="E152" s="227">
        <v>3951.2</v>
      </c>
      <c r="F152" s="46"/>
      <c r="G152" s="47">
        <v>2012</v>
      </c>
    </row>
    <row r="153" spans="3:7" ht="25.5" x14ac:dyDescent="0.2">
      <c r="C153" s="70" t="s">
        <v>1029</v>
      </c>
      <c r="D153" s="52" t="s">
        <v>3150</v>
      </c>
      <c r="E153" s="227">
        <v>32219.88</v>
      </c>
      <c r="F153" s="46"/>
      <c r="G153" s="47">
        <v>2012</v>
      </c>
    </row>
    <row r="154" spans="3:7" ht="25.5" x14ac:dyDescent="0.2">
      <c r="C154" s="70" t="s">
        <v>1029</v>
      </c>
      <c r="D154" s="52" t="s">
        <v>3151</v>
      </c>
      <c r="E154" s="227">
        <v>5926.8</v>
      </c>
      <c r="F154" s="46"/>
      <c r="G154" s="47">
        <v>2012</v>
      </c>
    </row>
    <row r="155" spans="3:7" ht="25.5" x14ac:dyDescent="0.2">
      <c r="C155" s="70" t="s">
        <v>1029</v>
      </c>
      <c r="D155" s="52" t="s">
        <v>3152</v>
      </c>
      <c r="E155" s="227">
        <v>32219.88</v>
      </c>
      <c r="F155" s="46"/>
      <c r="G155" s="47">
        <v>2012</v>
      </c>
    </row>
    <row r="156" spans="3:7" ht="25.5" x14ac:dyDescent="0.2">
      <c r="C156" s="70" t="s">
        <v>1029</v>
      </c>
      <c r="D156" s="52" t="s">
        <v>3153</v>
      </c>
      <c r="E156" s="227">
        <v>5926.8</v>
      </c>
      <c r="F156" s="46"/>
      <c r="G156" s="47">
        <v>2012</v>
      </c>
    </row>
    <row r="157" spans="3:7" ht="25.5" x14ac:dyDescent="0.2">
      <c r="C157" s="70" t="s">
        <v>1029</v>
      </c>
      <c r="D157" s="52" t="s">
        <v>3154</v>
      </c>
      <c r="E157" s="227">
        <v>40207.42</v>
      </c>
      <c r="F157" s="46"/>
      <c r="G157" s="47">
        <v>2012</v>
      </c>
    </row>
    <row r="158" spans="3:7" ht="25.5" x14ac:dyDescent="0.2">
      <c r="C158" s="70" t="s">
        <v>1029</v>
      </c>
      <c r="D158" s="52" t="s">
        <v>3155</v>
      </c>
      <c r="E158" s="227">
        <v>3951.2</v>
      </c>
      <c r="F158" s="46"/>
      <c r="G158" s="47">
        <v>2012</v>
      </c>
    </row>
    <row r="159" spans="3:7" ht="25.5" x14ac:dyDescent="0.2">
      <c r="C159" s="70" t="s">
        <v>1029</v>
      </c>
      <c r="D159" s="52" t="s">
        <v>3156</v>
      </c>
      <c r="E159" s="227">
        <v>3951.2</v>
      </c>
      <c r="F159" s="46"/>
      <c r="G159" s="47">
        <v>2012</v>
      </c>
    </row>
    <row r="160" spans="3:7" ht="25.5" x14ac:dyDescent="0.2">
      <c r="C160" s="70" t="s">
        <v>1029</v>
      </c>
      <c r="D160" s="52" t="s">
        <v>3157</v>
      </c>
      <c r="E160" s="227">
        <v>3951.2</v>
      </c>
      <c r="F160" s="46"/>
      <c r="G160" s="47">
        <v>2012</v>
      </c>
    </row>
    <row r="161" spans="3:7" ht="25.5" x14ac:dyDescent="0.2">
      <c r="C161" s="70" t="s">
        <v>1029</v>
      </c>
      <c r="D161" s="52" t="s">
        <v>3158</v>
      </c>
      <c r="E161" s="227">
        <v>3951.2</v>
      </c>
      <c r="F161" s="46"/>
      <c r="G161" s="47">
        <v>2012</v>
      </c>
    </row>
    <row r="162" spans="3:7" ht="25.5" x14ac:dyDescent="0.2">
      <c r="C162" s="70" t="s">
        <v>1029</v>
      </c>
      <c r="D162" s="52" t="s">
        <v>3159</v>
      </c>
      <c r="E162" s="227">
        <v>696.96</v>
      </c>
      <c r="F162" s="46"/>
      <c r="G162" s="47">
        <v>2012</v>
      </c>
    </row>
    <row r="163" spans="3:7" ht="25.5" x14ac:dyDescent="0.2">
      <c r="C163" s="70" t="s">
        <v>1029</v>
      </c>
      <c r="D163" s="52" t="s">
        <v>3160</v>
      </c>
      <c r="E163" s="227">
        <v>145.99</v>
      </c>
      <c r="F163" s="46"/>
      <c r="G163" s="47">
        <v>2012</v>
      </c>
    </row>
    <row r="164" spans="3:7" ht="25.5" x14ac:dyDescent="0.2">
      <c r="C164" s="70" t="s">
        <v>1029</v>
      </c>
      <c r="D164" s="52" t="s">
        <v>3161</v>
      </c>
      <c r="E164" s="227">
        <v>487.8</v>
      </c>
      <c r="F164" s="46"/>
      <c r="G164" s="47">
        <v>2012</v>
      </c>
    </row>
    <row r="165" spans="3:7" ht="25.5" x14ac:dyDescent="0.2">
      <c r="C165" s="70" t="s">
        <v>1029</v>
      </c>
      <c r="D165" s="52" t="s">
        <v>3162</v>
      </c>
      <c r="E165" s="227">
        <v>186.87</v>
      </c>
      <c r="F165" s="46"/>
      <c r="G165" s="47">
        <v>2012</v>
      </c>
    </row>
    <row r="166" spans="3:7" ht="25.5" x14ac:dyDescent="0.2">
      <c r="C166" s="70" t="s">
        <v>1029</v>
      </c>
      <c r="D166" s="52" t="s">
        <v>3163</v>
      </c>
      <c r="E166" s="227">
        <v>429.06</v>
      </c>
      <c r="F166" s="46"/>
      <c r="G166" s="47">
        <v>2012</v>
      </c>
    </row>
    <row r="167" spans="3:7" ht="25.5" x14ac:dyDescent="0.2">
      <c r="C167" s="70" t="s">
        <v>1029</v>
      </c>
      <c r="D167" s="52" t="s">
        <v>3164</v>
      </c>
      <c r="E167" s="227">
        <v>3921.86</v>
      </c>
      <c r="F167" s="46"/>
      <c r="G167" s="47">
        <v>2012</v>
      </c>
    </row>
    <row r="168" spans="3:7" ht="25.5" x14ac:dyDescent="0.2">
      <c r="C168" s="70" t="s">
        <v>1029</v>
      </c>
      <c r="D168" s="52" t="s">
        <v>3165</v>
      </c>
      <c r="E168" s="227">
        <v>178.33</v>
      </c>
      <c r="F168" s="46"/>
      <c r="G168" s="47">
        <v>2012</v>
      </c>
    </row>
    <row r="169" spans="3:7" ht="25.5" x14ac:dyDescent="0.2">
      <c r="C169" s="70" t="s">
        <v>1029</v>
      </c>
      <c r="D169" s="52" t="s">
        <v>3166</v>
      </c>
      <c r="E169" s="227">
        <v>279.83999999999997</v>
      </c>
      <c r="F169" s="46"/>
      <c r="G169" s="47">
        <v>2014</v>
      </c>
    </row>
    <row r="170" spans="3:7" ht="25.5" x14ac:dyDescent="0.2">
      <c r="C170" s="70" t="s">
        <v>1029</v>
      </c>
      <c r="D170" s="52" t="s">
        <v>3167</v>
      </c>
      <c r="E170" s="227">
        <v>2894.11</v>
      </c>
      <c r="F170" s="46"/>
      <c r="G170" s="47">
        <v>2014</v>
      </c>
    </row>
    <row r="171" spans="3:7" ht="25.5" x14ac:dyDescent="0.2">
      <c r="C171" s="70" t="s">
        <v>1029</v>
      </c>
      <c r="D171" s="52" t="s">
        <v>3168</v>
      </c>
      <c r="E171" s="227">
        <v>2858.54</v>
      </c>
      <c r="F171" s="46"/>
      <c r="G171" s="47">
        <v>2014</v>
      </c>
    </row>
    <row r="172" spans="3:7" ht="25.5" x14ac:dyDescent="0.2">
      <c r="C172" s="70" t="s">
        <v>1029</v>
      </c>
      <c r="D172" s="52" t="s">
        <v>3169</v>
      </c>
      <c r="E172" s="227">
        <v>640.22</v>
      </c>
      <c r="F172" s="46"/>
      <c r="G172" s="47">
        <v>2014</v>
      </c>
    </row>
    <row r="173" spans="3:7" ht="25.5" x14ac:dyDescent="0.2">
      <c r="C173" s="70" t="s">
        <v>1029</v>
      </c>
      <c r="D173" s="52" t="s">
        <v>3170</v>
      </c>
      <c r="E173" s="227">
        <v>3393.42</v>
      </c>
      <c r="F173" s="46"/>
      <c r="G173" s="47">
        <v>2014</v>
      </c>
    </row>
    <row r="174" spans="3:7" ht="25.5" x14ac:dyDescent="0.2">
      <c r="C174" s="70" t="s">
        <v>1029</v>
      </c>
      <c r="D174" s="52" t="s">
        <v>3171</v>
      </c>
      <c r="E174" s="227">
        <v>328.54</v>
      </c>
      <c r="F174" s="46"/>
      <c r="G174" s="47">
        <v>2014</v>
      </c>
    </row>
    <row r="175" spans="3:7" ht="25.5" x14ac:dyDescent="0.2">
      <c r="C175" s="70" t="s">
        <v>1029</v>
      </c>
      <c r="D175" s="52" t="s">
        <v>3172</v>
      </c>
      <c r="E175" s="227">
        <v>821.34</v>
      </c>
      <c r="F175" s="46"/>
      <c r="G175" s="47">
        <v>2014</v>
      </c>
    </row>
    <row r="176" spans="3:7" ht="25.5" x14ac:dyDescent="0.2">
      <c r="C176" s="70" t="s">
        <v>1029</v>
      </c>
      <c r="D176" s="52" t="s">
        <v>3173</v>
      </c>
      <c r="E176" s="227">
        <v>657.07</v>
      </c>
      <c r="F176" s="46"/>
      <c r="G176" s="47">
        <v>2014</v>
      </c>
    </row>
    <row r="177" spans="3:7" ht="25.5" x14ac:dyDescent="0.2">
      <c r="C177" s="70" t="s">
        <v>1029</v>
      </c>
      <c r="D177" s="52" t="s">
        <v>3174</v>
      </c>
      <c r="E177" s="227">
        <v>2715.34</v>
      </c>
      <c r="F177" s="46"/>
      <c r="G177" s="47">
        <v>2014</v>
      </c>
    </row>
    <row r="178" spans="3:7" ht="25.5" x14ac:dyDescent="0.2">
      <c r="C178" s="70" t="s">
        <v>1029</v>
      </c>
      <c r="D178" s="52" t="s">
        <v>3175</v>
      </c>
      <c r="E178" s="227">
        <v>1645.49</v>
      </c>
      <c r="F178" s="46"/>
      <c r="G178" s="47">
        <v>2014</v>
      </c>
    </row>
    <row r="179" spans="3:7" ht="25.5" x14ac:dyDescent="0.2">
      <c r="C179" s="70" t="s">
        <v>1029</v>
      </c>
      <c r="D179" s="52" t="s">
        <v>3176</v>
      </c>
      <c r="E179" s="227">
        <v>985.61</v>
      </c>
      <c r="F179" s="46"/>
      <c r="G179" s="47">
        <v>2014</v>
      </c>
    </row>
    <row r="180" spans="3:7" ht="25.5" x14ac:dyDescent="0.2">
      <c r="C180" s="70" t="s">
        <v>1029</v>
      </c>
      <c r="D180" s="52" t="s">
        <v>3177</v>
      </c>
      <c r="E180" s="227">
        <v>328.54</v>
      </c>
      <c r="F180" s="46"/>
      <c r="G180" s="47">
        <v>2014</v>
      </c>
    </row>
    <row r="181" spans="3:7" ht="25.5" x14ac:dyDescent="0.2">
      <c r="C181" s="70" t="s">
        <v>1029</v>
      </c>
      <c r="D181" s="52" t="s">
        <v>3178</v>
      </c>
      <c r="E181" s="227">
        <v>671.63</v>
      </c>
      <c r="F181" s="46"/>
      <c r="G181" s="47">
        <v>2012</v>
      </c>
    </row>
    <row r="182" spans="3:7" ht="25.5" x14ac:dyDescent="0.2">
      <c r="C182" s="70" t="s">
        <v>1029</v>
      </c>
      <c r="D182" s="52" t="s">
        <v>3179</v>
      </c>
      <c r="E182" s="227">
        <v>903.68</v>
      </c>
      <c r="F182" s="46"/>
      <c r="G182" s="47">
        <v>2014</v>
      </c>
    </row>
    <row r="183" spans="3:7" ht="25.5" x14ac:dyDescent="0.2">
      <c r="C183" s="70" t="s">
        <v>1029</v>
      </c>
      <c r="D183" s="52" t="s">
        <v>3180</v>
      </c>
      <c r="E183" s="227">
        <v>396.86</v>
      </c>
      <c r="F183" s="46"/>
      <c r="G183" s="47">
        <v>2014</v>
      </c>
    </row>
    <row r="184" spans="3:7" ht="25.5" x14ac:dyDescent="0.2">
      <c r="C184" s="70" t="s">
        <v>1029</v>
      </c>
      <c r="D184" s="52" t="s">
        <v>3181</v>
      </c>
      <c r="E184" s="227">
        <v>1149.8800000000001</v>
      </c>
      <c r="F184" s="46"/>
      <c r="G184" s="47">
        <v>2014</v>
      </c>
    </row>
    <row r="185" spans="3:7" ht="25.5" x14ac:dyDescent="0.2">
      <c r="C185" s="70" t="s">
        <v>1029</v>
      </c>
      <c r="D185" s="52" t="s">
        <v>3182</v>
      </c>
      <c r="E185" s="227">
        <v>6734.4</v>
      </c>
      <c r="F185" s="46"/>
      <c r="G185" s="47">
        <v>2014</v>
      </c>
    </row>
    <row r="186" spans="3:7" ht="25.5" x14ac:dyDescent="0.2">
      <c r="C186" s="70" t="s">
        <v>1029</v>
      </c>
      <c r="D186" s="52" t="s">
        <v>3183</v>
      </c>
      <c r="E186" s="227">
        <v>1161.3599999999999</v>
      </c>
      <c r="F186" s="46"/>
      <c r="G186" s="47">
        <v>2014</v>
      </c>
    </row>
    <row r="187" spans="3:7" ht="25.5" x14ac:dyDescent="0.2">
      <c r="C187" s="70" t="s">
        <v>1029</v>
      </c>
      <c r="D187" s="52" t="s">
        <v>3184</v>
      </c>
      <c r="E187" s="227">
        <v>318.41000000000003</v>
      </c>
      <c r="F187" s="46"/>
      <c r="G187" s="47">
        <v>2014</v>
      </c>
    </row>
    <row r="188" spans="3:7" ht="25.5" x14ac:dyDescent="0.2">
      <c r="C188" s="70" t="s">
        <v>1029</v>
      </c>
      <c r="D188" s="52" t="s">
        <v>3185</v>
      </c>
      <c r="E188" s="227">
        <v>3689.28</v>
      </c>
      <c r="F188" s="46"/>
      <c r="G188" s="47">
        <v>2014</v>
      </c>
    </row>
    <row r="189" spans="3:7" ht="25.5" x14ac:dyDescent="0.2">
      <c r="C189" s="70" t="s">
        <v>1029</v>
      </c>
      <c r="D189" s="52" t="s">
        <v>3186</v>
      </c>
      <c r="E189" s="227">
        <v>1285.1300000000001</v>
      </c>
      <c r="F189" s="46"/>
      <c r="G189" s="47">
        <v>2014</v>
      </c>
    </row>
    <row r="190" spans="3:7" ht="25.5" x14ac:dyDescent="0.2">
      <c r="C190" s="70" t="s">
        <v>1029</v>
      </c>
      <c r="D190" s="52" t="s">
        <v>3187</v>
      </c>
      <c r="E190" s="227">
        <v>1548.91</v>
      </c>
      <c r="F190" s="46"/>
      <c r="G190" s="47">
        <v>2014</v>
      </c>
    </row>
    <row r="191" spans="3:7" ht="25.5" x14ac:dyDescent="0.2">
      <c r="C191" s="70" t="s">
        <v>1029</v>
      </c>
      <c r="D191" s="52" t="s">
        <v>3188</v>
      </c>
      <c r="E191" s="227">
        <v>2415.6</v>
      </c>
      <c r="F191" s="46"/>
      <c r="G191" s="47">
        <v>2012</v>
      </c>
    </row>
    <row r="192" spans="3:7" ht="25.5" x14ac:dyDescent="0.2">
      <c r="C192" s="70" t="s">
        <v>1029</v>
      </c>
      <c r="D192" s="52" t="s">
        <v>3189</v>
      </c>
      <c r="E192" s="227">
        <v>219.62</v>
      </c>
      <c r="F192" s="46"/>
      <c r="G192" s="47">
        <v>2012</v>
      </c>
    </row>
    <row r="193" spans="3:7" ht="25.5" x14ac:dyDescent="0.2">
      <c r="C193" s="70" t="s">
        <v>1029</v>
      </c>
      <c r="D193" s="52" t="s">
        <v>3190</v>
      </c>
      <c r="E193" s="227">
        <v>498.52</v>
      </c>
      <c r="F193" s="46"/>
      <c r="G193" s="47">
        <v>2012</v>
      </c>
    </row>
    <row r="194" spans="3:7" ht="25.5" x14ac:dyDescent="0.2">
      <c r="C194" s="70" t="s">
        <v>1029</v>
      </c>
      <c r="D194" s="52" t="s">
        <v>3191</v>
      </c>
      <c r="E194" s="227">
        <v>274.67</v>
      </c>
      <c r="F194" s="46"/>
      <c r="G194" s="47">
        <v>2012</v>
      </c>
    </row>
    <row r="195" spans="3:7" ht="25.5" x14ac:dyDescent="0.2">
      <c r="C195" s="70" t="s">
        <v>1029</v>
      </c>
      <c r="D195" s="52" t="s">
        <v>3192</v>
      </c>
      <c r="E195" s="227">
        <v>451.21</v>
      </c>
      <c r="F195" s="46"/>
      <c r="G195" s="47">
        <v>2012</v>
      </c>
    </row>
    <row r="196" spans="3:7" ht="25.5" x14ac:dyDescent="0.2">
      <c r="C196" s="70" t="s">
        <v>1029</v>
      </c>
      <c r="D196" s="52" t="s">
        <v>3193</v>
      </c>
      <c r="E196" s="227">
        <v>366.03</v>
      </c>
      <c r="F196" s="46"/>
      <c r="G196" s="47">
        <v>2012</v>
      </c>
    </row>
    <row r="197" spans="3:7" ht="25.5" x14ac:dyDescent="0.2">
      <c r="C197" s="70" t="s">
        <v>1029</v>
      </c>
      <c r="D197" s="52" t="s">
        <v>3194</v>
      </c>
      <c r="E197" s="227">
        <v>6534</v>
      </c>
      <c r="F197" s="46"/>
      <c r="G197" s="47">
        <v>2013</v>
      </c>
    </row>
    <row r="198" spans="3:7" ht="25.5" x14ac:dyDescent="0.2">
      <c r="C198" s="70" t="s">
        <v>1029</v>
      </c>
      <c r="D198" s="52" t="s">
        <v>3195</v>
      </c>
      <c r="E198" s="227">
        <v>6534</v>
      </c>
      <c r="F198" s="46"/>
      <c r="G198" s="47">
        <v>2014</v>
      </c>
    </row>
    <row r="199" spans="3:7" x14ac:dyDescent="0.2">
      <c r="C199" s="70" t="s">
        <v>1029</v>
      </c>
      <c r="D199" s="52" t="s">
        <v>3196</v>
      </c>
      <c r="E199" s="227">
        <v>21960</v>
      </c>
      <c r="F199" s="46"/>
      <c r="G199" s="47">
        <v>2010</v>
      </c>
    </row>
    <row r="200" spans="3:7" ht="25.5" x14ac:dyDescent="0.2">
      <c r="C200" s="70" t="s">
        <v>1029</v>
      </c>
      <c r="D200" s="52" t="s">
        <v>3197</v>
      </c>
      <c r="E200" s="227">
        <v>202.84</v>
      </c>
      <c r="F200" s="46"/>
      <c r="G200" s="47">
        <v>2014</v>
      </c>
    </row>
    <row r="201" spans="3:7" x14ac:dyDescent="0.2">
      <c r="C201" s="70" t="s">
        <v>1029</v>
      </c>
      <c r="D201" s="52" t="s">
        <v>3198</v>
      </c>
      <c r="E201" s="227">
        <v>21960</v>
      </c>
      <c r="F201" s="46"/>
      <c r="G201" s="47">
        <v>2014</v>
      </c>
    </row>
    <row r="202" spans="3:7" x14ac:dyDescent="0.2">
      <c r="C202" s="70" t="s">
        <v>1029</v>
      </c>
      <c r="D202" s="52" t="s">
        <v>3199</v>
      </c>
      <c r="E202" s="227">
        <v>21960</v>
      </c>
      <c r="F202" s="46"/>
      <c r="G202" s="47">
        <v>2010</v>
      </c>
    </row>
    <row r="203" spans="3:7" ht="25.5" x14ac:dyDescent="0.2">
      <c r="C203" s="70" t="s">
        <v>1029</v>
      </c>
      <c r="D203" s="52" t="s">
        <v>3200</v>
      </c>
      <c r="E203" s="227">
        <v>17.510000000000002</v>
      </c>
      <c r="F203" s="46"/>
      <c r="G203" s="47">
        <v>2012</v>
      </c>
    </row>
    <row r="204" spans="3:7" ht="25.5" x14ac:dyDescent="0.2">
      <c r="C204" s="70" t="s">
        <v>1029</v>
      </c>
      <c r="D204" s="52" t="s">
        <v>3201</v>
      </c>
      <c r="E204" s="227">
        <v>193.6</v>
      </c>
      <c r="F204" s="46"/>
      <c r="G204" s="47">
        <v>2012</v>
      </c>
    </row>
    <row r="205" spans="3:7" ht="25.5" x14ac:dyDescent="0.2">
      <c r="C205" s="70" t="s">
        <v>1029</v>
      </c>
      <c r="D205" s="52" t="s">
        <v>3202</v>
      </c>
      <c r="E205" s="227">
        <v>148.5</v>
      </c>
      <c r="F205" s="46"/>
      <c r="G205" s="47">
        <v>2013</v>
      </c>
    </row>
    <row r="206" spans="3:7" ht="25.5" x14ac:dyDescent="0.2">
      <c r="C206" s="70" t="s">
        <v>1029</v>
      </c>
      <c r="D206" s="52" t="s">
        <v>3203</v>
      </c>
      <c r="E206" s="227">
        <v>6534</v>
      </c>
      <c r="F206" s="46"/>
      <c r="G206" s="47">
        <v>2013</v>
      </c>
    </row>
    <row r="207" spans="3:7" ht="25.5" x14ac:dyDescent="0.2">
      <c r="C207" s="70" t="s">
        <v>1029</v>
      </c>
      <c r="D207" s="52" t="s">
        <v>3204</v>
      </c>
      <c r="E207" s="227">
        <v>6588</v>
      </c>
      <c r="F207" s="46"/>
      <c r="G207" s="47">
        <v>2011</v>
      </c>
    </row>
    <row r="208" spans="3:7" ht="25.5" x14ac:dyDescent="0.2">
      <c r="C208" s="70" t="s">
        <v>1029</v>
      </c>
      <c r="D208" s="52" t="s">
        <v>3205</v>
      </c>
      <c r="E208" s="227">
        <v>45.98</v>
      </c>
      <c r="F208" s="46"/>
      <c r="G208" s="47">
        <v>2012</v>
      </c>
    </row>
    <row r="209" spans="3:7" ht="25.5" x14ac:dyDescent="0.2">
      <c r="C209" s="70" t="s">
        <v>1029</v>
      </c>
      <c r="D209" s="52" t="s">
        <v>3206</v>
      </c>
      <c r="E209" s="227">
        <v>3194.4</v>
      </c>
      <c r="F209" s="46"/>
      <c r="G209" s="47">
        <v>2012</v>
      </c>
    </row>
    <row r="210" spans="3:7" ht="25.5" x14ac:dyDescent="0.2">
      <c r="C210" s="70" t="s">
        <v>1029</v>
      </c>
      <c r="D210" s="52" t="s">
        <v>3207</v>
      </c>
      <c r="E210" s="227">
        <v>450.58</v>
      </c>
      <c r="F210" s="46"/>
      <c r="G210" s="47">
        <v>2012</v>
      </c>
    </row>
    <row r="211" spans="3:7" ht="25.5" x14ac:dyDescent="0.2">
      <c r="C211" s="70" t="s">
        <v>1029</v>
      </c>
      <c r="D211" s="52" t="s">
        <v>3208</v>
      </c>
      <c r="E211" s="227">
        <v>2421.67</v>
      </c>
      <c r="F211" s="46"/>
      <c r="G211" s="47">
        <v>2012</v>
      </c>
    </row>
    <row r="212" spans="3:7" ht="25.5" x14ac:dyDescent="0.2">
      <c r="C212" s="70" t="s">
        <v>1029</v>
      </c>
      <c r="D212" s="52" t="s">
        <v>3209</v>
      </c>
      <c r="E212" s="227">
        <v>9501.36</v>
      </c>
      <c r="F212" s="46"/>
      <c r="G212" s="47">
        <v>2012</v>
      </c>
    </row>
    <row r="213" spans="3:7" x14ac:dyDescent="0.2">
      <c r="C213" s="70" t="s">
        <v>1029</v>
      </c>
      <c r="D213" s="52" t="s">
        <v>3210</v>
      </c>
      <c r="E213" s="227">
        <v>834.54</v>
      </c>
      <c r="F213" s="46"/>
      <c r="G213" s="47">
        <v>2012</v>
      </c>
    </row>
    <row r="214" spans="3:7" x14ac:dyDescent="0.2">
      <c r="C214" s="70" t="s">
        <v>1029</v>
      </c>
      <c r="D214" s="52" t="s">
        <v>3211</v>
      </c>
      <c r="E214" s="227">
        <v>435.61</v>
      </c>
      <c r="F214" s="46"/>
      <c r="G214" s="47">
        <v>2014</v>
      </c>
    </row>
    <row r="215" spans="3:7" ht="25.5" x14ac:dyDescent="0.2">
      <c r="C215" s="70" t="s">
        <v>1029</v>
      </c>
      <c r="D215" s="52" t="s">
        <v>3212</v>
      </c>
      <c r="E215" s="227">
        <v>8847.44</v>
      </c>
      <c r="F215" s="46"/>
      <c r="G215" s="47">
        <v>2013</v>
      </c>
    </row>
    <row r="216" spans="3:7" ht="25.5" x14ac:dyDescent="0.2">
      <c r="C216" s="70" t="s">
        <v>1029</v>
      </c>
      <c r="D216" s="52" t="s">
        <v>3213</v>
      </c>
      <c r="E216" s="227">
        <v>6.27</v>
      </c>
      <c r="F216" s="46"/>
      <c r="G216" s="47">
        <v>2012</v>
      </c>
    </row>
    <row r="217" spans="3:7" ht="25.5" x14ac:dyDescent="0.2">
      <c r="C217" s="70" t="s">
        <v>1029</v>
      </c>
      <c r="D217" s="52" t="s">
        <v>3214</v>
      </c>
      <c r="E217" s="227">
        <v>41.14</v>
      </c>
      <c r="F217" s="46"/>
      <c r="G217" s="47">
        <v>2012</v>
      </c>
    </row>
    <row r="218" spans="3:7" ht="25.5" x14ac:dyDescent="0.2">
      <c r="C218" s="70" t="s">
        <v>1029</v>
      </c>
      <c r="D218" s="52" t="s">
        <v>3215</v>
      </c>
      <c r="E218" s="227">
        <v>20.57</v>
      </c>
      <c r="F218" s="46"/>
      <c r="G218" s="47">
        <v>2012</v>
      </c>
    </row>
    <row r="219" spans="3:7" ht="25.5" x14ac:dyDescent="0.2">
      <c r="C219" s="70" t="s">
        <v>1029</v>
      </c>
      <c r="D219" s="52" t="s">
        <v>3216</v>
      </c>
      <c r="E219" s="227">
        <v>61.71</v>
      </c>
      <c r="F219" s="46"/>
      <c r="G219" s="47">
        <v>2012</v>
      </c>
    </row>
    <row r="220" spans="3:7" ht="25.5" x14ac:dyDescent="0.2">
      <c r="C220" s="70" t="s">
        <v>1029</v>
      </c>
      <c r="D220" s="52" t="s">
        <v>3217</v>
      </c>
      <c r="E220" s="227">
        <v>704</v>
      </c>
      <c r="F220" s="46"/>
      <c r="G220" s="47">
        <v>2012</v>
      </c>
    </row>
    <row r="221" spans="3:7" ht="25.5" x14ac:dyDescent="0.2">
      <c r="C221" s="70" t="s">
        <v>1029</v>
      </c>
      <c r="D221" s="52" t="s">
        <v>3218</v>
      </c>
      <c r="E221" s="227">
        <v>1513.6</v>
      </c>
      <c r="F221" s="46"/>
      <c r="G221" s="47">
        <v>2012</v>
      </c>
    </row>
    <row r="222" spans="3:7" ht="25.5" x14ac:dyDescent="0.2">
      <c r="C222" s="70" t="s">
        <v>1029</v>
      </c>
      <c r="D222" s="52" t="s">
        <v>3219</v>
      </c>
      <c r="E222" s="227">
        <v>1232</v>
      </c>
      <c r="F222" s="46"/>
      <c r="G222" s="47">
        <v>2012</v>
      </c>
    </row>
    <row r="223" spans="3:7" ht="25.5" x14ac:dyDescent="0.2">
      <c r="C223" s="70" t="s">
        <v>1029</v>
      </c>
      <c r="D223" s="52" t="s">
        <v>3220</v>
      </c>
      <c r="E223" s="227">
        <v>344.96</v>
      </c>
      <c r="F223" s="46"/>
      <c r="G223" s="47">
        <v>2012</v>
      </c>
    </row>
    <row r="224" spans="3:7" ht="25.5" x14ac:dyDescent="0.2">
      <c r="C224" s="70" t="s">
        <v>1029</v>
      </c>
      <c r="D224" s="52" t="s">
        <v>3221</v>
      </c>
      <c r="E224" s="227">
        <v>880</v>
      </c>
      <c r="F224" s="46"/>
      <c r="G224" s="47">
        <v>2012</v>
      </c>
    </row>
    <row r="225" spans="3:7" ht="25.5" x14ac:dyDescent="0.2">
      <c r="C225" s="70" t="s">
        <v>1029</v>
      </c>
      <c r="D225" s="52" t="s">
        <v>3222</v>
      </c>
      <c r="E225" s="227">
        <v>246.4</v>
      </c>
      <c r="F225" s="46"/>
      <c r="G225" s="47">
        <v>2012</v>
      </c>
    </row>
    <row r="226" spans="3:7" ht="25.5" x14ac:dyDescent="0.2">
      <c r="C226" s="70" t="s">
        <v>1029</v>
      </c>
      <c r="D226" s="52" t="s">
        <v>3223</v>
      </c>
      <c r="E226" s="227">
        <v>344.96</v>
      </c>
      <c r="F226" s="46"/>
      <c r="G226" s="47">
        <v>2012</v>
      </c>
    </row>
    <row r="227" spans="3:7" ht="25.5" x14ac:dyDescent="0.2">
      <c r="C227" s="70" t="s">
        <v>1029</v>
      </c>
      <c r="D227" s="52" t="s">
        <v>3224</v>
      </c>
      <c r="E227" s="227">
        <v>425.92</v>
      </c>
      <c r="F227" s="46"/>
      <c r="G227" s="47">
        <v>2011</v>
      </c>
    </row>
    <row r="228" spans="3:7" ht="25.5" x14ac:dyDescent="0.2">
      <c r="C228" s="70" t="s">
        <v>1029</v>
      </c>
      <c r="D228" s="52" t="s">
        <v>3225</v>
      </c>
      <c r="E228" s="227">
        <v>19250.189999999999</v>
      </c>
      <c r="F228" s="46"/>
      <c r="G228" s="47">
        <v>2012</v>
      </c>
    </row>
    <row r="229" spans="3:7" ht="25.5" x14ac:dyDescent="0.2">
      <c r="C229" s="70" t="s">
        <v>1029</v>
      </c>
      <c r="D229" s="52" t="s">
        <v>3226</v>
      </c>
      <c r="E229" s="227">
        <v>21560.03</v>
      </c>
      <c r="F229" s="46"/>
      <c r="G229" s="47">
        <v>2013</v>
      </c>
    </row>
    <row r="230" spans="3:7" ht="38.25" x14ac:dyDescent="0.2">
      <c r="C230" s="70" t="s">
        <v>1029</v>
      </c>
      <c r="D230" s="52" t="s">
        <v>3227</v>
      </c>
      <c r="E230" s="227">
        <v>12188</v>
      </c>
      <c r="F230" s="46"/>
      <c r="G230" s="47">
        <v>2012</v>
      </c>
    </row>
    <row r="231" spans="3:7" ht="25.5" x14ac:dyDescent="0.2">
      <c r="C231" s="70" t="s">
        <v>1029</v>
      </c>
      <c r="D231" s="52" t="s">
        <v>3228</v>
      </c>
      <c r="E231" s="227">
        <v>239.1</v>
      </c>
      <c r="F231" s="46"/>
      <c r="G231" s="47">
        <v>2012</v>
      </c>
    </row>
    <row r="232" spans="3:7" ht="25.5" x14ac:dyDescent="0.2">
      <c r="C232" s="70" t="s">
        <v>1029</v>
      </c>
      <c r="D232" s="52" t="s">
        <v>3229</v>
      </c>
      <c r="E232" s="227">
        <v>2041.88</v>
      </c>
      <c r="F232" s="46"/>
      <c r="G232" s="47">
        <v>2011</v>
      </c>
    </row>
    <row r="233" spans="3:7" ht="25.5" x14ac:dyDescent="0.2">
      <c r="C233" s="70" t="s">
        <v>1029</v>
      </c>
      <c r="D233" s="52" t="s">
        <v>3230</v>
      </c>
      <c r="E233" s="227">
        <v>2025</v>
      </c>
      <c r="F233" s="46"/>
      <c r="G233" s="47">
        <v>2014</v>
      </c>
    </row>
    <row r="234" spans="3:7" ht="25.5" x14ac:dyDescent="0.2">
      <c r="C234" s="70" t="s">
        <v>1029</v>
      </c>
      <c r="D234" s="52" t="s">
        <v>3231</v>
      </c>
      <c r="E234" s="227">
        <v>1304.18</v>
      </c>
      <c r="F234" s="46"/>
      <c r="G234" s="47">
        <v>2014</v>
      </c>
    </row>
    <row r="235" spans="3:7" ht="25.5" x14ac:dyDescent="0.2">
      <c r="C235" s="70" t="s">
        <v>1029</v>
      </c>
      <c r="D235" s="52" t="s">
        <v>3342</v>
      </c>
      <c r="E235" s="227">
        <v>11960</v>
      </c>
      <c r="F235" s="46"/>
      <c r="G235" s="47">
        <v>2013</v>
      </c>
    </row>
    <row r="236" spans="3:7" ht="25.5" x14ac:dyDescent="0.2">
      <c r="C236" s="70" t="s">
        <v>1029</v>
      </c>
      <c r="D236" s="52" t="s">
        <v>3343</v>
      </c>
      <c r="E236" s="227">
        <v>7587.84</v>
      </c>
      <c r="F236" s="46"/>
      <c r="G236" s="47">
        <v>2014</v>
      </c>
    </row>
    <row r="237" spans="3:7" ht="25.5" x14ac:dyDescent="0.2">
      <c r="C237" s="70" t="s">
        <v>1029</v>
      </c>
      <c r="D237" s="52" t="s">
        <v>3232</v>
      </c>
      <c r="E237" s="227">
        <v>24156</v>
      </c>
      <c r="F237" s="46"/>
      <c r="G237" s="47">
        <v>2010</v>
      </c>
    </row>
    <row r="238" spans="3:7" ht="25.5" x14ac:dyDescent="0.2">
      <c r="C238" s="70" t="s">
        <v>1029</v>
      </c>
      <c r="D238" s="52" t="s">
        <v>3344</v>
      </c>
      <c r="E238" s="227">
        <v>420.5</v>
      </c>
      <c r="F238" s="46"/>
      <c r="G238" s="47">
        <v>2010</v>
      </c>
    </row>
    <row r="239" spans="3:7" ht="25.5" x14ac:dyDescent="0.2">
      <c r="C239" s="70" t="s">
        <v>1029</v>
      </c>
      <c r="D239" s="52" t="s">
        <v>3345</v>
      </c>
      <c r="E239" s="227">
        <v>9</v>
      </c>
      <c r="F239" s="46"/>
      <c r="G239" s="47">
        <v>2010</v>
      </c>
    </row>
    <row r="240" spans="3:7" ht="25.5" x14ac:dyDescent="0.2">
      <c r="C240" s="70" t="s">
        <v>1029</v>
      </c>
      <c r="D240" s="52" t="s">
        <v>3346</v>
      </c>
      <c r="E240" s="227">
        <v>10.5</v>
      </c>
      <c r="F240" s="46"/>
      <c r="G240" s="47">
        <v>2010</v>
      </c>
    </row>
    <row r="241" spans="3:7" ht="25.5" x14ac:dyDescent="0.2">
      <c r="C241" s="70" t="s">
        <v>1029</v>
      </c>
      <c r="D241" s="52" t="s">
        <v>3347</v>
      </c>
      <c r="E241" s="227">
        <v>9</v>
      </c>
      <c r="F241" s="46"/>
      <c r="G241" s="47">
        <v>2011</v>
      </c>
    </row>
    <row r="242" spans="3:7" ht="25.5" x14ac:dyDescent="0.2">
      <c r="C242" s="70" t="s">
        <v>1029</v>
      </c>
      <c r="D242" s="52" t="s">
        <v>3348</v>
      </c>
      <c r="E242" s="227">
        <v>9</v>
      </c>
      <c r="F242" s="46"/>
      <c r="G242" s="47">
        <v>2011</v>
      </c>
    </row>
    <row r="243" spans="3:7" ht="25.5" x14ac:dyDescent="0.2">
      <c r="C243" s="70" t="s">
        <v>1029</v>
      </c>
      <c r="D243" s="52" t="s">
        <v>3349</v>
      </c>
      <c r="E243" s="227">
        <v>10.5</v>
      </c>
      <c r="F243" s="46"/>
      <c r="G243" s="47">
        <v>2010</v>
      </c>
    </row>
    <row r="244" spans="3:7" ht="25.5" x14ac:dyDescent="0.2">
      <c r="C244" s="70" t="s">
        <v>1029</v>
      </c>
      <c r="D244" s="52" t="s">
        <v>3350</v>
      </c>
      <c r="E244" s="227">
        <v>9</v>
      </c>
      <c r="F244" s="46"/>
      <c r="G244" s="47">
        <v>2010</v>
      </c>
    </row>
    <row r="245" spans="3:7" ht="25.5" x14ac:dyDescent="0.2">
      <c r="C245" s="70" t="s">
        <v>1029</v>
      </c>
      <c r="D245" s="52" t="s">
        <v>3351</v>
      </c>
      <c r="E245" s="227">
        <v>10.5</v>
      </c>
      <c r="F245" s="46"/>
      <c r="G245" s="47">
        <v>2011</v>
      </c>
    </row>
    <row r="246" spans="3:7" ht="25.5" x14ac:dyDescent="0.2">
      <c r="C246" s="70" t="s">
        <v>1029</v>
      </c>
      <c r="D246" s="52" t="s">
        <v>3352</v>
      </c>
      <c r="E246" s="227">
        <v>9</v>
      </c>
      <c r="F246" s="46"/>
      <c r="G246" s="47">
        <v>2011</v>
      </c>
    </row>
    <row r="247" spans="3:7" ht="25.5" x14ac:dyDescent="0.2">
      <c r="C247" s="70" t="s">
        <v>1029</v>
      </c>
      <c r="D247" s="52" t="s">
        <v>3353</v>
      </c>
      <c r="E247" s="227">
        <v>9</v>
      </c>
      <c r="F247" s="46"/>
      <c r="G247" s="47">
        <v>2011</v>
      </c>
    </row>
    <row r="248" spans="3:7" ht="25.5" x14ac:dyDescent="0.2">
      <c r="C248" s="70" t="s">
        <v>1029</v>
      </c>
      <c r="D248" s="52" t="s">
        <v>3354</v>
      </c>
      <c r="E248" s="227">
        <v>9</v>
      </c>
      <c r="F248" s="46"/>
      <c r="G248" s="47">
        <v>2011</v>
      </c>
    </row>
    <row r="249" spans="3:7" ht="25.5" x14ac:dyDescent="0.2">
      <c r="C249" s="70" t="s">
        <v>1029</v>
      </c>
      <c r="D249" s="52" t="s">
        <v>3355</v>
      </c>
      <c r="E249" s="227">
        <v>10.5</v>
      </c>
      <c r="F249" s="46"/>
      <c r="G249" s="47">
        <v>2011</v>
      </c>
    </row>
    <row r="250" spans="3:7" ht="25.5" x14ac:dyDescent="0.2">
      <c r="C250" s="70" t="s">
        <v>1029</v>
      </c>
      <c r="D250" s="52" t="s">
        <v>3356</v>
      </c>
      <c r="E250" s="227">
        <v>8.5</v>
      </c>
      <c r="F250" s="46"/>
      <c r="G250" s="47">
        <v>2011</v>
      </c>
    </row>
    <row r="251" spans="3:7" ht="25.5" x14ac:dyDescent="0.2">
      <c r="C251" s="70" t="s">
        <v>1029</v>
      </c>
      <c r="D251" s="52" t="s">
        <v>3357</v>
      </c>
      <c r="E251" s="227">
        <v>9</v>
      </c>
      <c r="F251" s="46"/>
      <c r="G251" s="47">
        <v>2013</v>
      </c>
    </row>
    <row r="252" spans="3:7" ht="25.5" x14ac:dyDescent="0.2">
      <c r="C252" s="70" t="s">
        <v>1029</v>
      </c>
      <c r="D252" s="52" t="s">
        <v>3233</v>
      </c>
      <c r="E252" s="227">
        <v>5941.58</v>
      </c>
      <c r="F252" s="46"/>
      <c r="G252" s="47">
        <v>2013</v>
      </c>
    </row>
    <row r="253" spans="3:7" ht="25.5" x14ac:dyDescent="0.2">
      <c r="C253" s="70" t="s">
        <v>1029</v>
      </c>
      <c r="D253" s="52" t="s">
        <v>3358</v>
      </c>
      <c r="E253" s="227">
        <v>167.71</v>
      </c>
      <c r="F253" s="46"/>
      <c r="G253" s="47">
        <v>2013</v>
      </c>
    </row>
    <row r="254" spans="3:7" ht="25.5" x14ac:dyDescent="0.2">
      <c r="C254" s="70" t="s">
        <v>1029</v>
      </c>
      <c r="D254" s="52" t="s">
        <v>3359</v>
      </c>
      <c r="E254" s="227">
        <v>3701.51</v>
      </c>
      <c r="F254" s="46"/>
      <c r="G254" s="47">
        <v>2013</v>
      </c>
    </row>
    <row r="255" spans="3:7" ht="25.5" x14ac:dyDescent="0.2">
      <c r="C255" s="70" t="s">
        <v>1029</v>
      </c>
      <c r="D255" s="52" t="s">
        <v>3360</v>
      </c>
      <c r="E255" s="227">
        <v>10948.81</v>
      </c>
      <c r="F255" s="46"/>
      <c r="G255" s="47">
        <v>2013</v>
      </c>
    </row>
    <row r="256" spans="3:7" ht="25.5" x14ac:dyDescent="0.2">
      <c r="C256" s="70" t="s">
        <v>1029</v>
      </c>
      <c r="D256" s="52" t="s">
        <v>3361</v>
      </c>
      <c r="E256" s="227">
        <v>10097.209999999999</v>
      </c>
      <c r="F256" s="46"/>
      <c r="G256" s="47">
        <v>2014</v>
      </c>
    </row>
    <row r="257" spans="3:7" ht="25.5" x14ac:dyDescent="0.2">
      <c r="C257" s="70" t="s">
        <v>1029</v>
      </c>
      <c r="D257" s="52" t="s">
        <v>3362</v>
      </c>
      <c r="E257" s="227">
        <v>300305.18</v>
      </c>
      <c r="F257" s="46"/>
      <c r="G257" s="47">
        <v>2013</v>
      </c>
    </row>
    <row r="258" spans="3:7" ht="38.25" x14ac:dyDescent="0.2">
      <c r="C258" s="70" t="s">
        <v>1029</v>
      </c>
      <c r="D258" s="52" t="s">
        <v>3363</v>
      </c>
      <c r="E258" s="227">
        <v>5941.58</v>
      </c>
      <c r="F258" s="46"/>
      <c r="G258" s="47">
        <v>2013</v>
      </c>
    </row>
    <row r="259" spans="3:7" ht="25.5" x14ac:dyDescent="0.2">
      <c r="C259" s="70" t="s">
        <v>1029</v>
      </c>
      <c r="D259" s="52" t="s">
        <v>3234</v>
      </c>
      <c r="E259" s="227">
        <v>167.71</v>
      </c>
      <c r="F259" s="46"/>
      <c r="G259" s="47">
        <v>2013</v>
      </c>
    </row>
    <row r="260" spans="3:7" ht="25.5" x14ac:dyDescent="0.2">
      <c r="C260" s="70" t="s">
        <v>1029</v>
      </c>
      <c r="D260" s="52" t="s">
        <v>3235</v>
      </c>
      <c r="E260" s="227">
        <v>3701.51</v>
      </c>
      <c r="F260" s="46"/>
      <c r="G260" s="47">
        <v>2013</v>
      </c>
    </row>
    <row r="261" spans="3:7" ht="25.5" x14ac:dyDescent="0.2">
      <c r="C261" s="70" t="s">
        <v>1029</v>
      </c>
      <c r="D261" s="52" t="s">
        <v>3236</v>
      </c>
      <c r="E261" s="227">
        <v>10948.81</v>
      </c>
      <c r="F261" s="46"/>
      <c r="G261" s="47">
        <v>2013</v>
      </c>
    </row>
    <row r="262" spans="3:7" ht="25.5" x14ac:dyDescent="0.2">
      <c r="C262" s="70" t="s">
        <v>1029</v>
      </c>
      <c r="D262" s="52" t="s">
        <v>3237</v>
      </c>
      <c r="E262" s="227">
        <v>10097.209999999999</v>
      </c>
      <c r="F262" s="46"/>
      <c r="G262" s="47">
        <v>2014</v>
      </c>
    </row>
    <row r="263" spans="3:7" ht="51" x14ac:dyDescent="0.2">
      <c r="C263" s="70" t="s">
        <v>1029</v>
      </c>
      <c r="D263" s="52" t="s">
        <v>3238</v>
      </c>
      <c r="E263" s="227">
        <v>200</v>
      </c>
      <c r="F263" s="46"/>
      <c r="G263" s="47">
        <v>2014</v>
      </c>
    </row>
    <row r="264" spans="3:7" x14ac:dyDescent="0.2">
      <c r="C264" s="70"/>
      <c r="D264" s="52"/>
      <c r="E264" s="227"/>
      <c r="F264" s="46"/>
      <c r="G264" s="47"/>
    </row>
    <row r="265" spans="3:7" x14ac:dyDescent="0.2">
      <c r="C265" s="70"/>
      <c r="D265" s="52"/>
      <c r="E265" s="227"/>
      <c r="F265" s="46"/>
      <c r="G265" s="47"/>
    </row>
    <row r="266" spans="3:7" x14ac:dyDescent="0.2">
      <c r="C266" s="70"/>
      <c r="D266" s="52"/>
      <c r="E266" s="227"/>
      <c r="F266" s="46"/>
      <c r="G266" s="47"/>
    </row>
    <row r="267" spans="3:7" x14ac:dyDescent="0.2">
      <c r="C267" s="70"/>
      <c r="D267" s="52"/>
      <c r="E267" s="227"/>
      <c r="F267" s="46"/>
      <c r="G267" s="47"/>
    </row>
    <row r="268" spans="3:7" x14ac:dyDescent="0.2">
      <c r="C268" s="70"/>
      <c r="D268" s="52"/>
      <c r="E268" s="227"/>
      <c r="F268" s="46"/>
      <c r="G268" s="47"/>
    </row>
    <row r="269" spans="3:7" x14ac:dyDescent="0.2">
      <c r="C269" s="70"/>
      <c r="D269" s="52"/>
      <c r="E269" s="227"/>
      <c r="F269" s="46"/>
      <c r="G269" s="47"/>
    </row>
    <row r="270" spans="3:7" x14ac:dyDescent="0.2">
      <c r="C270" s="70"/>
      <c r="D270" s="52"/>
      <c r="E270" s="227"/>
      <c r="F270" s="46"/>
      <c r="G270" s="47"/>
    </row>
  </sheetData>
  <mergeCells count="1">
    <mergeCell ref="C5:G5"/>
  </mergeCells>
  <phoneticPr fontId="7" type="noConversion"/>
  <dataValidations count="1">
    <dataValidation type="decimal" operator="greaterThan" allowBlank="1" showInputMessage="1" showErrorMessage="1" sqref="E7:E9">
      <formula1>-99999999999999900000</formula1>
    </dataValidation>
  </dataValidations>
  <pageMargins left="0.75" right="0.75" top="1" bottom="1" header="0.5" footer="0.5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25">
    <tabColor theme="0" tint="-0.34998626667073579"/>
  </sheetPr>
  <dimension ref="A1:H219"/>
  <sheetViews>
    <sheetView showGridLines="0" zoomScale="80" zoomScaleNormal="80" workbookViewId="0">
      <pane ySplit="6" topLeftCell="A81" activePane="bottomLeft" state="frozen"/>
      <selection activeCell="D16" sqref="D16"/>
      <selection pane="bottomLeft" activeCell="C5" sqref="C5:G96"/>
    </sheetView>
  </sheetViews>
  <sheetFormatPr defaultRowHeight="12.75" x14ac:dyDescent="0.2"/>
  <cols>
    <col min="1" max="1" width="9.5703125" style="3" bestFit="1" customWidth="1"/>
    <col min="2" max="2" width="9.7109375" style="3" bestFit="1" customWidth="1"/>
    <col min="3" max="3" width="8" style="246" customWidth="1"/>
    <col min="4" max="4" width="92" style="3" customWidth="1"/>
    <col min="5" max="5" width="13.42578125" style="183" customWidth="1"/>
    <col min="6" max="6" width="13.28515625" style="3" customWidth="1"/>
    <col min="7" max="7" width="5.7109375" style="3" customWidth="1"/>
    <col min="8" max="8" width="19" style="3" customWidth="1"/>
    <col min="9" max="16384" width="9.140625" style="3"/>
  </cols>
  <sheetData>
    <row r="1" spans="1:8" ht="21.75" customHeight="1" x14ac:dyDescent="0.2">
      <c r="A1" s="92" t="str">
        <f>Modello_CE!A12</f>
        <v>Tipo Modello</v>
      </c>
      <c r="B1" s="93" t="str">
        <f>Modello_CE!B12</f>
        <v>C</v>
      </c>
      <c r="C1" s="109" t="str">
        <f>Modello_CE!C12</f>
        <v>Consuntivo</v>
      </c>
      <c r="D1" s="110"/>
      <c r="E1" s="223"/>
      <c r="F1" s="111"/>
      <c r="H1" s="30"/>
    </row>
    <row r="2" spans="1:8" ht="21.75" customHeight="1" x14ac:dyDescent="0.2">
      <c r="A2" s="95" t="str">
        <f>Modello_CE!A13</f>
        <v>Anno</v>
      </c>
      <c r="B2" s="13">
        <f>Modello_CE!B13</f>
        <v>2015</v>
      </c>
      <c r="C2" s="248"/>
      <c r="D2" s="16"/>
      <c r="E2" s="224"/>
      <c r="F2" s="112"/>
      <c r="H2" s="30"/>
    </row>
    <row r="3" spans="1:8" ht="21.75" customHeight="1" thickBot="1" x14ac:dyDescent="0.25">
      <c r="A3" s="97" t="str">
        <f>Modello_CE!A14</f>
        <v>Azienda</v>
      </c>
      <c r="B3" s="98">
        <f>Modello_CE!B14</f>
        <v>912</v>
      </c>
      <c r="C3" s="113" t="str">
        <f>Modello_CE!C14</f>
        <v>A.O. DI COSENZA</v>
      </c>
      <c r="D3" s="114"/>
      <c r="E3" s="225"/>
      <c r="F3" s="115"/>
      <c r="H3" s="30"/>
    </row>
    <row r="5" spans="1:8" x14ac:dyDescent="0.2">
      <c r="C5" s="296" t="s">
        <v>177</v>
      </c>
      <c r="D5" s="296"/>
      <c r="E5" s="296"/>
      <c r="F5" s="296"/>
      <c r="G5" s="296"/>
    </row>
    <row r="6" spans="1:8" ht="52.5" customHeight="1" x14ac:dyDescent="0.2">
      <c r="C6" s="247" t="s">
        <v>171</v>
      </c>
      <c r="D6" s="220" t="s">
        <v>172</v>
      </c>
      <c r="E6" s="226" t="s">
        <v>173</v>
      </c>
      <c r="F6" s="116" t="s">
        <v>174</v>
      </c>
      <c r="G6" s="116" t="s">
        <v>176</v>
      </c>
    </row>
    <row r="7" spans="1:8" x14ac:dyDescent="0.2">
      <c r="A7" s="121"/>
      <c r="B7" s="122"/>
      <c r="C7" s="72" t="s">
        <v>979</v>
      </c>
      <c r="D7" s="249" t="s">
        <v>2910</v>
      </c>
      <c r="E7" s="227">
        <v>41739.300000000003</v>
      </c>
      <c r="F7" s="46"/>
      <c r="G7" s="47">
        <v>2014</v>
      </c>
    </row>
    <row r="8" spans="1:8" x14ac:dyDescent="0.2">
      <c r="A8" s="121"/>
      <c r="B8" s="122"/>
      <c r="C8" s="72" t="s">
        <v>979</v>
      </c>
      <c r="D8" s="249" t="s">
        <v>2911</v>
      </c>
      <c r="E8" s="227">
        <v>12083.4</v>
      </c>
      <c r="F8" s="46"/>
      <c r="G8" s="47">
        <v>2014</v>
      </c>
    </row>
    <row r="9" spans="1:8" x14ac:dyDescent="0.2">
      <c r="A9" s="121"/>
      <c r="B9" s="122"/>
      <c r="C9" s="72" t="s">
        <v>979</v>
      </c>
      <c r="D9" s="249" t="s">
        <v>2912</v>
      </c>
      <c r="E9" s="227">
        <v>20260.2</v>
      </c>
      <c r="F9" s="46"/>
      <c r="G9" s="47">
        <v>2013</v>
      </c>
    </row>
    <row r="10" spans="1:8" x14ac:dyDescent="0.2">
      <c r="A10" s="121"/>
      <c r="B10" s="122"/>
      <c r="C10" s="72" t="s">
        <v>979</v>
      </c>
      <c r="D10" s="249" t="s">
        <v>2913</v>
      </c>
      <c r="E10" s="227">
        <v>566.65</v>
      </c>
      <c r="F10" s="46"/>
      <c r="G10" s="47">
        <v>2014</v>
      </c>
    </row>
    <row r="11" spans="1:8" x14ac:dyDescent="0.2">
      <c r="A11" s="121"/>
      <c r="B11" s="122"/>
      <c r="C11" s="72" t="s">
        <v>979</v>
      </c>
      <c r="D11" s="249" t="s">
        <v>2914</v>
      </c>
      <c r="E11" s="227">
        <v>7001.24</v>
      </c>
      <c r="F11" s="46"/>
      <c r="G11" s="47">
        <v>2013</v>
      </c>
    </row>
    <row r="12" spans="1:8" x14ac:dyDescent="0.2">
      <c r="A12" s="121"/>
      <c r="B12" s="122"/>
      <c r="C12" s="72" t="s">
        <v>979</v>
      </c>
      <c r="D12" s="249" t="s">
        <v>2915</v>
      </c>
      <c r="E12" s="227">
        <v>903.54</v>
      </c>
      <c r="F12" s="46"/>
      <c r="G12" s="47">
        <v>2013</v>
      </c>
    </row>
    <row r="13" spans="1:8" x14ac:dyDescent="0.2">
      <c r="A13" s="121"/>
      <c r="B13" s="122"/>
      <c r="C13" s="72" t="s">
        <v>979</v>
      </c>
      <c r="D13" s="249" t="s">
        <v>2916</v>
      </c>
      <c r="E13" s="227">
        <v>3658.62</v>
      </c>
      <c r="F13" s="46"/>
      <c r="G13" s="47">
        <v>2014</v>
      </c>
    </row>
    <row r="14" spans="1:8" x14ac:dyDescent="0.2">
      <c r="A14" s="121"/>
      <c r="B14" s="122"/>
      <c r="C14" s="72" t="s">
        <v>979</v>
      </c>
      <c r="D14" s="249" t="s">
        <v>2917</v>
      </c>
      <c r="E14" s="227">
        <v>196</v>
      </c>
      <c r="F14" s="46"/>
      <c r="G14" s="47">
        <v>2014</v>
      </c>
    </row>
    <row r="15" spans="1:8" x14ac:dyDescent="0.2">
      <c r="A15" s="121"/>
      <c r="B15" s="122"/>
      <c r="C15" s="72" t="s">
        <v>979</v>
      </c>
      <c r="D15" s="249" t="s">
        <v>2918</v>
      </c>
      <c r="E15" s="227">
        <v>479.12</v>
      </c>
      <c r="F15" s="46"/>
      <c r="G15" s="47">
        <v>2014</v>
      </c>
    </row>
    <row r="16" spans="1:8" x14ac:dyDescent="0.2">
      <c r="A16" s="121"/>
      <c r="B16" s="122"/>
      <c r="C16" s="72" t="s">
        <v>979</v>
      </c>
      <c r="D16" s="249" t="s">
        <v>2919</v>
      </c>
      <c r="E16" s="227">
        <v>193.66</v>
      </c>
      <c r="F16" s="46"/>
      <c r="G16" s="47">
        <v>2014</v>
      </c>
    </row>
    <row r="17" spans="1:7" x14ac:dyDescent="0.2">
      <c r="A17" s="121"/>
      <c r="B17" s="122"/>
      <c r="C17" s="72" t="s">
        <v>979</v>
      </c>
      <c r="D17" s="249" t="s">
        <v>2920</v>
      </c>
      <c r="E17" s="227">
        <v>17636.78</v>
      </c>
      <c r="F17" s="46"/>
      <c r="G17" s="47">
        <v>2014</v>
      </c>
    </row>
    <row r="18" spans="1:7" x14ac:dyDescent="0.2">
      <c r="A18" s="121"/>
      <c r="B18" s="122"/>
      <c r="C18" s="72" t="s">
        <v>979</v>
      </c>
      <c r="D18" s="249" t="s">
        <v>2921</v>
      </c>
      <c r="E18" s="227">
        <v>7891.68</v>
      </c>
      <c r="F18" s="46"/>
      <c r="G18" s="47">
        <v>2014</v>
      </c>
    </row>
    <row r="19" spans="1:7" x14ac:dyDescent="0.2">
      <c r="A19" s="121"/>
      <c r="B19" s="122"/>
      <c r="C19" s="72" t="s">
        <v>979</v>
      </c>
      <c r="D19" s="249" t="s">
        <v>2922</v>
      </c>
      <c r="E19" s="227">
        <v>3259.69</v>
      </c>
      <c r="F19" s="46"/>
      <c r="G19" s="47">
        <v>2014</v>
      </c>
    </row>
    <row r="20" spans="1:7" x14ac:dyDescent="0.2">
      <c r="A20" s="121"/>
      <c r="B20" s="122"/>
      <c r="C20" s="72" t="s">
        <v>979</v>
      </c>
      <c r="D20" s="249" t="s">
        <v>2923</v>
      </c>
      <c r="E20" s="227">
        <v>1377.75</v>
      </c>
      <c r="F20" s="46"/>
      <c r="G20" s="47">
        <v>2014</v>
      </c>
    </row>
    <row r="21" spans="1:7" x14ac:dyDescent="0.2">
      <c r="A21" s="121"/>
      <c r="B21" s="122"/>
      <c r="C21" s="72" t="s">
        <v>979</v>
      </c>
      <c r="D21" s="249" t="s">
        <v>2924</v>
      </c>
      <c r="E21" s="227">
        <v>46.48</v>
      </c>
      <c r="F21" s="46"/>
      <c r="G21" s="47">
        <v>2014</v>
      </c>
    </row>
    <row r="22" spans="1:7" x14ac:dyDescent="0.2">
      <c r="A22" s="121"/>
      <c r="B22" s="122"/>
      <c r="C22" s="72" t="s">
        <v>979</v>
      </c>
      <c r="D22" s="249" t="s">
        <v>2925</v>
      </c>
      <c r="E22" s="227">
        <v>75.459999999999994</v>
      </c>
      <c r="F22" s="46"/>
      <c r="G22" s="47">
        <v>2014</v>
      </c>
    </row>
    <row r="23" spans="1:7" x14ac:dyDescent="0.2">
      <c r="A23" s="121"/>
      <c r="B23" s="122"/>
      <c r="C23" s="72" t="s">
        <v>979</v>
      </c>
      <c r="D23" s="249" t="s">
        <v>2926</v>
      </c>
      <c r="E23" s="227">
        <v>21.64</v>
      </c>
      <c r="F23" s="46"/>
      <c r="G23" s="47">
        <v>2014</v>
      </c>
    </row>
    <row r="24" spans="1:7" x14ac:dyDescent="0.2">
      <c r="A24" s="121"/>
      <c r="B24" s="122"/>
      <c r="C24" s="72" t="s">
        <v>979</v>
      </c>
      <c r="D24" s="249" t="s">
        <v>2927</v>
      </c>
      <c r="E24" s="227">
        <v>305.33999999999997</v>
      </c>
      <c r="F24" s="46"/>
      <c r="G24" s="47">
        <v>2014</v>
      </c>
    </row>
    <row r="25" spans="1:7" x14ac:dyDescent="0.2">
      <c r="A25" s="121"/>
      <c r="B25" s="122"/>
      <c r="C25" s="72" t="s">
        <v>979</v>
      </c>
      <c r="D25" s="249" t="s">
        <v>2928</v>
      </c>
      <c r="E25" s="227">
        <v>9487.3799999999992</v>
      </c>
      <c r="F25" s="46"/>
      <c r="G25" s="47">
        <v>2014</v>
      </c>
    </row>
    <row r="26" spans="1:7" x14ac:dyDescent="0.2">
      <c r="A26" s="121"/>
      <c r="B26" s="122"/>
      <c r="C26" s="72" t="s">
        <v>979</v>
      </c>
      <c r="D26" s="249" t="s">
        <v>2929</v>
      </c>
      <c r="E26" s="227">
        <v>9311.61</v>
      </c>
      <c r="F26" s="46"/>
      <c r="G26" s="47">
        <v>2014</v>
      </c>
    </row>
    <row r="27" spans="1:7" x14ac:dyDescent="0.2">
      <c r="A27" s="121"/>
      <c r="B27" s="122"/>
      <c r="C27" s="72" t="s">
        <v>979</v>
      </c>
      <c r="D27" s="249" t="s">
        <v>2930</v>
      </c>
      <c r="E27" s="227">
        <v>411.31</v>
      </c>
      <c r="F27" s="46"/>
      <c r="G27" s="47">
        <v>2014</v>
      </c>
    </row>
    <row r="28" spans="1:7" x14ac:dyDescent="0.2">
      <c r="A28" s="121"/>
      <c r="B28" s="122"/>
      <c r="C28" s="72" t="s">
        <v>979</v>
      </c>
      <c r="D28" s="249" t="s">
        <v>2931</v>
      </c>
      <c r="E28" s="227">
        <v>6421.48</v>
      </c>
      <c r="F28" s="46"/>
      <c r="G28" s="47">
        <v>2014</v>
      </c>
    </row>
    <row r="29" spans="1:7" x14ac:dyDescent="0.2">
      <c r="A29" s="121"/>
      <c r="B29" s="122"/>
      <c r="C29" s="72" t="s">
        <v>979</v>
      </c>
      <c r="D29" s="249" t="s">
        <v>2932</v>
      </c>
      <c r="E29" s="227">
        <v>303.01</v>
      </c>
      <c r="F29" s="46"/>
      <c r="G29" s="47">
        <v>2014</v>
      </c>
    </row>
    <row r="30" spans="1:7" x14ac:dyDescent="0.2">
      <c r="A30" s="121"/>
      <c r="B30" s="122"/>
      <c r="C30" s="72" t="s">
        <v>979</v>
      </c>
      <c r="D30" s="249" t="s">
        <v>2933</v>
      </c>
      <c r="E30" s="227">
        <v>354.42</v>
      </c>
      <c r="F30" s="46"/>
      <c r="G30" s="47">
        <v>2014</v>
      </c>
    </row>
    <row r="31" spans="1:7" x14ac:dyDescent="0.2">
      <c r="A31" s="121"/>
      <c r="B31" s="122"/>
      <c r="C31" s="72" t="s">
        <v>979</v>
      </c>
      <c r="D31" s="249" t="s">
        <v>2934</v>
      </c>
      <c r="E31" s="227">
        <v>742.83</v>
      </c>
      <c r="F31" s="46"/>
      <c r="G31" s="47">
        <v>2014</v>
      </c>
    </row>
    <row r="32" spans="1:7" x14ac:dyDescent="0.2">
      <c r="A32" s="121"/>
      <c r="B32" s="122"/>
      <c r="C32" s="72" t="s">
        <v>979</v>
      </c>
      <c r="D32" s="249" t="s">
        <v>2935</v>
      </c>
      <c r="E32" s="227">
        <v>16.649999999999999</v>
      </c>
      <c r="F32" s="46"/>
      <c r="G32" s="47">
        <v>2014</v>
      </c>
    </row>
    <row r="33" spans="1:7" x14ac:dyDescent="0.2">
      <c r="A33" s="121"/>
      <c r="B33" s="122"/>
      <c r="C33" s="72" t="s">
        <v>979</v>
      </c>
      <c r="D33" s="249" t="s">
        <v>2936</v>
      </c>
      <c r="E33" s="227">
        <v>157.62</v>
      </c>
      <c r="F33" s="46"/>
      <c r="G33" s="47">
        <v>2014</v>
      </c>
    </row>
    <row r="34" spans="1:7" x14ac:dyDescent="0.2">
      <c r="A34" s="121"/>
      <c r="B34" s="122"/>
      <c r="C34" s="72" t="s">
        <v>979</v>
      </c>
      <c r="D34" s="249" t="s">
        <v>2937</v>
      </c>
      <c r="E34" s="227">
        <v>2017.12</v>
      </c>
      <c r="F34" s="46"/>
      <c r="G34" s="47">
        <v>2013</v>
      </c>
    </row>
    <row r="35" spans="1:7" x14ac:dyDescent="0.2">
      <c r="A35" s="121"/>
      <c r="B35" s="122"/>
      <c r="C35" s="72" t="s">
        <v>979</v>
      </c>
      <c r="D35" s="249" t="s">
        <v>2938</v>
      </c>
      <c r="E35" s="227">
        <v>517.96</v>
      </c>
      <c r="F35" s="46"/>
      <c r="G35" s="47">
        <v>2013</v>
      </c>
    </row>
    <row r="36" spans="1:7" x14ac:dyDescent="0.2">
      <c r="A36" s="121"/>
      <c r="B36" s="122"/>
      <c r="C36" s="72" t="s">
        <v>979</v>
      </c>
      <c r="D36" s="249" t="s">
        <v>2939</v>
      </c>
      <c r="E36" s="227">
        <v>328.2</v>
      </c>
      <c r="F36" s="46"/>
      <c r="G36" s="47">
        <v>2013</v>
      </c>
    </row>
    <row r="37" spans="1:7" x14ac:dyDescent="0.2">
      <c r="A37" s="121"/>
      <c r="B37" s="122"/>
      <c r="C37" s="72" t="s">
        <v>979</v>
      </c>
      <c r="D37" s="249" t="s">
        <v>2940</v>
      </c>
      <c r="E37" s="227">
        <v>296.68</v>
      </c>
      <c r="F37" s="46"/>
      <c r="G37" s="47">
        <v>2013</v>
      </c>
    </row>
    <row r="38" spans="1:7" x14ac:dyDescent="0.2">
      <c r="A38" s="121"/>
      <c r="B38" s="122"/>
      <c r="C38" s="72" t="s">
        <v>979</v>
      </c>
      <c r="D38" s="249" t="s">
        <v>2941</v>
      </c>
      <c r="E38" s="227">
        <v>13097.8</v>
      </c>
      <c r="F38" s="46"/>
      <c r="G38" s="47">
        <v>2014</v>
      </c>
    </row>
    <row r="39" spans="1:7" x14ac:dyDescent="0.2">
      <c r="A39" s="121"/>
      <c r="B39" s="122"/>
      <c r="C39" s="72" t="s">
        <v>979</v>
      </c>
      <c r="D39" s="249" t="s">
        <v>2942</v>
      </c>
      <c r="E39" s="227">
        <v>64.92</v>
      </c>
      <c r="F39" s="46"/>
      <c r="G39" s="47">
        <v>2013</v>
      </c>
    </row>
    <row r="40" spans="1:7" x14ac:dyDescent="0.2">
      <c r="A40" s="121"/>
      <c r="B40" s="122"/>
      <c r="C40" s="72" t="s">
        <v>979</v>
      </c>
      <c r="D40" s="249" t="s">
        <v>2943</v>
      </c>
      <c r="E40" s="227">
        <v>811.32</v>
      </c>
      <c r="F40" s="46"/>
      <c r="G40" s="47">
        <v>2013</v>
      </c>
    </row>
    <row r="41" spans="1:7" x14ac:dyDescent="0.2">
      <c r="A41" s="121"/>
      <c r="B41" s="122"/>
      <c r="C41" s="72" t="s">
        <v>979</v>
      </c>
      <c r="D41" s="249" t="s">
        <v>2944</v>
      </c>
      <c r="E41" s="227">
        <v>100.92</v>
      </c>
      <c r="F41" s="46"/>
      <c r="G41" s="47">
        <v>2013</v>
      </c>
    </row>
    <row r="42" spans="1:7" x14ac:dyDescent="0.2">
      <c r="A42" s="121"/>
      <c r="B42" s="122"/>
      <c r="C42" s="72" t="s">
        <v>979</v>
      </c>
      <c r="D42" s="249" t="s">
        <v>2945</v>
      </c>
      <c r="E42" s="227">
        <v>4068.48</v>
      </c>
      <c r="F42" s="46"/>
      <c r="G42" s="47">
        <v>2013</v>
      </c>
    </row>
    <row r="43" spans="1:7" x14ac:dyDescent="0.2">
      <c r="A43" s="121"/>
      <c r="B43" s="122"/>
      <c r="C43" s="72" t="s">
        <v>979</v>
      </c>
      <c r="D43" s="249" t="s">
        <v>2946</v>
      </c>
      <c r="E43" s="227">
        <v>365.48</v>
      </c>
      <c r="F43" s="46"/>
      <c r="G43" s="47">
        <v>2013</v>
      </c>
    </row>
    <row r="44" spans="1:7" x14ac:dyDescent="0.2">
      <c r="A44" s="121"/>
      <c r="B44" s="122"/>
      <c r="C44" s="72" t="s">
        <v>979</v>
      </c>
      <c r="D44" s="249" t="s">
        <v>2947</v>
      </c>
      <c r="E44" s="227">
        <v>644.28</v>
      </c>
      <c r="F44" s="46"/>
      <c r="G44" s="47">
        <v>2014</v>
      </c>
    </row>
    <row r="45" spans="1:7" x14ac:dyDescent="0.2">
      <c r="A45" s="121"/>
      <c r="B45" s="122"/>
      <c r="C45" s="72" t="s">
        <v>979</v>
      </c>
      <c r="D45" s="249" t="s">
        <v>2948</v>
      </c>
      <c r="E45" s="227">
        <v>1755.04</v>
      </c>
      <c r="F45" s="46"/>
      <c r="G45" s="47">
        <v>2014</v>
      </c>
    </row>
    <row r="46" spans="1:7" x14ac:dyDescent="0.2">
      <c r="A46" s="121"/>
      <c r="B46" s="122"/>
      <c r="C46" s="72" t="s">
        <v>979</v>
      </c>
      <c r="D46" s="249" t="s">
        <v>2949</v>
      </c>
      <c r="E46" s="227">
        <v>296725.76000000001</v>
      </c>
      <c r="F46" s="46"/>
      <c r="G46" s="219" t="s">
        <v>2950</v>
      </c>
    </row>
    <row r="47" spans="1:7" ht="25.5" x14ac:dyDescent="0.25">
      <c r="A47" s="121"/>
      <c r="B47" s="122"/>
      <c r="C47" s="72" t="s">
        <v>979</v>
      </c>
      <c r="D47" s="222" t="s">
        <v>2949</v>
      </c>
      <c r="E47" s="228">
        <v>194694.75</v>
      </c>
      <c r="F47" s="46"/>
      <c r="G47" s="219" t="s">
        <v>2986</v>
      </c>
    </row>
    <row r="48" spans="1:7" ht="15" x14ac:dyDescent="0.25">
      <c r="A48" s="121"/>
      <c r="B48" s="122"/>
      <c r="C48" s="161" t="s">
        <v>986</v>
      </c>
      <c r="D48" s="222" t="s">
        <v>2951</v>
      </c>
      <c r="E48" s="228">
        <v>10265.200000000001</v>
      </c>
      <c r="F48" s="46"/>
      <c r="G48" s="47">
        <v>2013</v>
      </c>
    </row>
    <row r="49" spans="1:7" ht="15" x14ac:dyDescent="0.25">
      <c r="A49" s="121"/>
      <c r="B49" s="122"/>
      <c r="C49" s="161" t="s">
        <v>986</v>
      </c>
      <c r="D49" s="222" t="s">
        <v>2952</v>
      </c>
      <c r="E49" s="228">
        <v>6336.8</v>
      </c>
      <c r="F49" s="46"/>
      <c r="G49" s="47">
        <v>2013</v>
      </c>
    </row>
    <row r="50" spans="1:7" ht="15" x14ac:dyDescent="0.25">
      <c r="A50" s="121"/>
      <c r="B50" s="122"/>
      <c r="C50" s="161" t="s">
        <v>986</v>
      </c>
      <c r="D50" s="222" t="s">
        <v>2953</v>
      </c>
      <c r="E50" s="228">
        <v>39438.6</v>
      </c>
      <c r="F50" s="46"/>
      <c r="G50" s="47">
        <v>2013</v>
      </c>
    </row>
    <row r="51" spans="1:7" ht="15" x14ac:dyDescent="0.25">
      <c r="A51" s="121"/>
      <c r="B51" s="122"/>
      <c r="C51" s="161" t="s">
        <v>986</v>
      </c>
      <c r="D51" s="222" t="s">
        <v>2954</v>
      </c>
      <c r="E51" s="228">
        <v>8533</v>
      </c>
      <c r="F51" s="46"/>
      <c r="G51" s="47">
        <v>2013</v>
      </c>
    </row>
    <row r="52" spans="1:7" ht="15" x14ac:dyDescent="0.25">
      <c r="A52" s="121"/>
      <c r="B52" s="122"/>
      <c r="C52" s="161" t="s">
        <v>986</v>
      </c>
      <c r="D52" s="222" t="s">
        <v>2955</v>
      </c>
      <c r="E52" s="228">
        <v>7001.24</v>
      </c>
      <c r="F52" s="46"/>
      <c r="G52" s="47">
        <v>2013</v>
      </c>
    </row>
    <row r="53" spans="1:7" ht="15" x14ac:dyDescent="0.25">
      <c r="A53" s="121"/>
      <c r="B53" s="122"/>
      <c r="C53" s="161" t="s">
        <v>986</v>
      </c>
      <c r="D53" s="222" t="s">
        <v>2956</v>
      </c>
      <c r="E53" s="228">
        <v>5978.92</v>
      </c>
      <c r="F53" s="46"/>
      <c r="G53" s="47">
        <v>2013</v>
      </c>
    </row>
    <row r="54" spans="1:7" ht="15" x14ac:dyDescent="0.25">
      <c r="A54" s="121"/>
      <c r="B54" s="122"/>
      <c r="C54" s="161" t="s">
        <v>986</v>
      </c>
      <c r="D54" s="222" t="s">
        <v>2957</v>
      </c>
      <c r="E54" s="228">
        <v>9821.2000000000007</v>
      </c>
      <c r="F54" s="46"/>
      <c r="G54" s="47">
        <v>2014</v>
      </c>
    </row>
    <row r="55" spans="1:7" ht="15" x14ac:dyDescent="0.25">
      <c r="A55" s="121"/>
      <c r="B55" s="122"/>
      <c r="C55" s="161" t="s">
        <v>986</v>
      </c>
      <c r="D55" s="222" t="s">
        <v>2958</v>
      </c>
      <c r="E55" s="228">
        <v>11721.4</v>
      </c>
      <c r="F55" s="46"/>
      <c r="G55" s="47">
        <v>2014</v>
      </c>
    </row>
    <row r="56" spans="1:7" ht="15" x14ac:dyDescent="0.25">
      <c r="A56" s="121"/>
      <c r="B56" s="122"/>
      <c r="C56" s="161" t="s">
        <v>986</v>
      </c>
      <c r="D56" s="222" t="s">
        <v>2959</v>
      </c>
      <c r="E56" s="228">
        <v>53218.2</v>
      </c>
      <c r="F56" s="46"/>
      <c r="G56" s="47">
        <v>2014</v>
      </c>
    </row>
    <row r="57" spans="1:7" ht="15" x14ac:dyDescent="0.25">
      <c r="A57" s="121"/>
      <c r="B57" s="122"/>
      <c r="C57" s="161" t="s">
        <v>986</v>
      </c>
      <c r="D57" s="222" t="s">
        <v>2960</v>
      </c>
      <c r="E57" s="228">
        <v>15386.8</v>
      </c>
      <c r="F57" s="46"/>
      <c r="G57" s="47">
        <v>2014</v>
      </c>
    </row>
    <row r="58" spans="1:7" ht="15" x14ac:dyDescent="0.25">
      <c r="A58" s="121"/>
      <c r="B58" s="122"/>
      <c r="C58" s="161" t="s">
        <v>986</v>
      </c>
      <c r="D58" s="222" t="s">
        <v>2961</v>
      </c>
      <c r="E58" s="228">
        <v>1584.2</v>
      </c>
      <c r="F58" s="46"/>
      <c r="G58" s="47">
        <v>2014</v>
      </c>
    </row>
    <row r="59" spans="1:7" ht="15" x14ac:dyDescent="0.25">
      <c r="A59" s="121"/>
      <c r="B59" s="122"/>
      <c r="C59" s="161" t="s">
        <v>986</v>
      </c>
      <c r="D59" s="222" t="s">
        <v>2962</v>
      </c>
      <c r="E59" s="228">
        <v>3484.4</v>
      </c>
      <c r="F59" s="46"/>
      <c r="G59" s="47">
        <v>2014</v>
      </c>
    </row>
    <row r="60" spans="1:7" ht="15" x14ac:dyDescent="0.25">
      <c r="A60" s="121"/>
      <c r="B60" s="122"/>
      <c r="C60" s="161" t="s">
        <v>986</v>
      </c>
      <c r="D60" s="222" t="s">
        <v>2963</v>
      </c>
      <c r="E60" s="228">
        <v>129.18</v>
      </c>
      <c r="F60" s="46"/>
      <c r="G60" s="47">
        <v>2013</v>
      </c>
    </row>
    <row r="61" spans="1:7" ht="15" x14ac:dyDescent="0.25">
      <c r="A61" s="121"/>
      <c r="B61" s="122"/>
      <c r="C61" s="161" t="s">
        <v>986</v>
      </c>
      <c r="D61" s="222" t="s">
        <v>2964</v>
      </c>
      <c r="E61" s="228">
        <v>52.04</v>
      </c>
      <c r="F61" s="46"/>
      <c r="G61" s="47">
        <v>2013</v>
      </c>
    </row>
    <row r="62" spans="1:7" ht="15" x14ac:dyDescent="0.25">
      <c r="A62" s="121"/>
      <c r="B62" s="122"/>
      <c r="C62" s="161" t="s">
        <v>986</v>
      </c>
      <c r="D62" s="222" t="s">
        <v>2965</v>
      </c>
      <c r="E62" s="228">
        <v>153.82</v>
      </c>
      <c r="F62" s="46"/>
      <c r="G62" s="47">
        <v>2014</v>
      </c>
    </row>
    <row r="63" spans="1:7" ht="15" x14ac:dyDescent="0.25">
      <c r="A63" s="121"/>
      <c r="B63" s="122"/>
      <c r="C63" s="161" t="s">
        <v>986</v>
      </c>
      <c r="D63" s="222" t="s">
        <v>2966</v>
      </c>
      <c r="E63" s="228">
        <v>640.20000000000005</v>
      </c>
      <c r="F63" s="46"/>
      <c r="G63" s="47">
        <v>2013</v>
      </c>
    </row>
    <row r="64" spans="1:7" ht="15" x14ac:dyDescent="0.25">
      <c r="A64" s="121"/>
      <c r="B64" s="122"/>
      <c r="C64" s="161" t="s">
        <v>986</v>
      </c>
      <c r="D64" s="222" t="s">
        <v>2967</v>
      </c>
      <c r="E64" s="228">
        <v>611.5</v>
      </c>
      <c r="F64" s="46"/>
      <c r="G64" s="47">
        <v>2013</v>
      </c>
    </row>
    <row r="65" spans="1:7" ht="15" x14ac:dyDescent="0.25">
      <c r="A65" s="121"/>
      <c r="B65" s="122"/>
      <c r="C65" s="161" t="s">
        <v>986</v>
      </c>
      <c r="D65" s="222" t="s">
        <v>2968</v>
      </c>
      <c r="E65" s="228">
        <v>14.42</v>
      </c>
      <c r="F65" s="46"/>
      <c r="G65" s="219">
        <v>2013</v>
      </c>
    </row>
    <row r="66" spans="1:7" ht="15" x14ac:dyDescent="0.25">
      <c r="A66" s="121"/>
      <c r="B66" s="122"/>
      <c r="C66" s="161" t="s">
        <v>986</v>
      </c>
      <c r="D66" s="230" t="s">
        <v>2969</v>
      </c>
      <c r="E66" s="228">
        <v>7780.79</v>
      </c>
      <c r="F66" s="46"/>
      <c r="G66" s="231">
        <v>2013</v>
      </c>
    </row>
    <row r="67" spans="1:7" ht="15" x14ac:dyDescent="0.25">
      <c r="A67" s="121"/>
      <c r="B67" s="122"/>
      <c r="C67" s="161" t="s">
        <v>986</v>
      </c>
      <c r="D67" s="222" t="s">
        <v>2970</v>
      </c>
      <c r="E67" s="228">
        <v>176.22</v>
      </c>
      <c r="F67" s="46"/>
      <c r="G67" s="47">
        <v>2011</v>
      </c>
    </row>
    <row r="68" spans="1:7" ht="15" x14ac:dyDescent="0.25">
      <c r="A68" s="121"/>
      <c r="B68" s="122"/>
      <c r="C68" s="72" t="s">
        <v>989</v>
      </c>
      <c r="D68" s="222" t="s">
        <v>2971</v>
      </c>
      <c r="E68" s="228">
        <v>12566</v>
      </c>
      <c r="F68" s="46"/>
      <c r="G68" s="47">
        <v>2014</v>
      </c>
    </row>
    <row r="69" spans="1:7" ht="15" x14ac:dyDescent="0.25">
      <c r="A69" s="121"/>
      <c r="B69" s="122"/>
      <c r="C69" s="72" t="s">
        <v>989</v>
      </c>
      <c r="D69" s="222" t="s">
        <v>2972</v>
      </c>
      <c r="E69" s="228">
        <v>5094.9399999999996</v>
      </c>
      <c r="F69" s="46"/>
      <c r="G69" s="47">
        <v>2014</v>
      </c>
    </row>
    <row r="70" spans="1:7" ht="15" x14ac:dyDescent="0.25">
      <c r="A70" s="121"/>
      <c r="B70" s="122"/>
      <c r="C70" s="72" t="s">
        <v>989</v>
      </c>
      <c r="D70" s="222" t="s">
        <v>3240</v>
      </c>
      <c r="E70" s="228">
        <v>12187.47</v>
      </c>
      <c r="F70" s="46"/>
      <c r="G70" s="47">
        <v>2014</v>
      </c>
    </row>
    <row r="71" spans="1:7" ht="15" x14ac:dyDescent="0.25">
      <c r="A71" s="121"/>
      <c r="B71" s="122"/>
      <c r="C71" s="72" t="s">
        <v>989</v>
      </c>
      <c r="D71" s="222" t="s">
        <v>3239</v>
      </c>
      <c r="E71" s="228">
        <v>15995.66</v>
      </c>
      <c r="F71" s="46"/>
      <c r="G71" s="219">
        <v>2010</v>
      </c>
    </row>
    <row r="72" spans="1:7" ht="15" x14ac:dyDescent="0.25">
      <c r="A72" s="121"/>
      <c r="B72" s="122"/>
      <c r="C72" s="72" t="s">
        <v>989</v>
      </c>
      <c r="D72" s="222" t="s">
        <v>2973</v>
      </c>
      <c r="E72" s="228">
        <v>28370.27</v>
      </c>
      <c r="F72" s="46"/>
      <c r="G72" s="47">
        <v>2014</v>
      </c>
    </row>
    <row r="73" spans="1:7" ht="15" x14ac:dyDescent="0.25">
      <c r="A73" s="121"/>
      <c r="B73" s="122"/>
      <c r="C73" s="72" t="s">
        <v>989</v>
      </c>
      <c r="D73" s="222" t="s">
        <v>2974</v>
      </c>
      <c r="E73" s="228">
        <v>41096.04</v>
      </c>
      <c r="F73" s="46"/>
      <c r="G73" s="47">
        <v>2014</v>
      </c>
    </row>
    <row r="74" spans="1:7" ht="15" x14ac:dyDescent="0.25">
      <c r="A74" s="121"/>
      <c r="B74" s="122"/>
      <c r="C74" s="72" t="s">
        <v>989</v>
      </c>
      <c r="D74" s="222" t="s">
        <v>2975</v>
      </c>
      <c r="E74" s="228">
        <v>6000</v>
      </c>
      <c r="F74" s="46"/>
      <c r="G74" s="47">
        <v>2009</v>
      </c>
    </row>
    <row r="75" spans="1:7" ht="15" x14ac:dyDescent="0.25">
      <c r="A75" s="121"/>
      <c r="B75" s="122"/>
      <c r="C75" s="72" t="s">
        <v>989</v>
      </c>
      <c r="D75" s="222" t="s">
        <v>2976</v>
      </c>
      <c r="E75" s="228">
        <v>985.65</v>
      </c>
      <c r="F75" s="46"/>
      <c r="G75" s="47">
        <v>2014</v>
      </c>
    </row>
    <row r="76" spans="1:7" ht="15" x14ac:dyDescent="0.25">
      <c r="A76" s="121"/>
      <c r="B76" s="122"/>
      <c r="C76" s="72" t="s">
        <v>989</v>
      </c>
      <c r="D76" s="222" t="s">
        <v>2977</v>
      </c>
      <c r="E76" s="228">
        <v>84.04</v>
      </c>
      <c r="F76" s="46"/>
      <c r="G76" s="47">
        <v>2014</v>
      </c>
    </row>
    <row r="77" spans="1:7" ht="15" x14ac:dyDescent="0.25">
      <c r="A77" s="121"/>
      <c r="B77" s="122"/>
      <c r="C77" s="72" t="s">
        <v>989</v>
      </c>
      <c r="D77" s="222" t="s">
        <v>2978</v>
      </c>
      <c r="E77" s="228">
        <v>702.31</v>
      </c>
      <c r="F77" s="46"/>
      <c r="G77" s="47">
        <v>2010</v>
      </c>
    </row>
    <row r="78" spans="1:7" ht="15" x14ac:dyDescent="0.25">
      <c r="A78" s="121"/>
      <c r="B78" s="122"/>
      <c r="C78" s="72" t="s">
        <v>989</v>
      </c>
      <c r="D78" s="222" t="s">
        <v>2979</v>
      </c>
      <c r="E78" s="228">
        <v>1756.34</v>
      </c>
      <c r="F78" s="46"/>
      <c r="G78" s="47">
        <v>2010</v>
      </c>
    </row>
    <row r="79" spans="1:7" ht="15" x14ac:dyDescent="0.25">
      <c r="A79" s="121"/>
      <c r="B79" s="122"/>
      <c r="C79" s="72" t="s">
        <v>989</v>
      </c>
      <c r="D79" s="222" t="s">
        <v>2985</v>
      </c>
      <c r="E79" s="228">
        <v>702.35</v>
      </c>
      <c r="F79" s="46"/>
      <c r="G79" s="47">
        <v>2014</v>
      </c>
    </row>
    <row r="80" spans="1:7" ht="15" x14ac:dyDescent="0.25">
      <c r="A80" s="121"/>
      <c r="B80" s="122"/>
      <c r="C80" s="72" t="s">
        <v>989</v>
      </c>
      <c r="D80" s="222" t="s">
        <v>2980</v>
      </c>
      <c r="E80" s="228">
        <v>1333.67</v>
      </c>
      <c r="F80" s="46"/>
      <c r="G80" s="47">
        <v>2014</v>
      </c>
    </row>
    <row r="81" spans="1:7" ht="15" x14ac:dyDescent="0.25">
      <c r="A81" s="121"/>
      <c r="B81" s="122"/>
      <c r="C81" s="72" t="s">
        <v>989</v>
      </c>
      <c r="D81" s="222" t="s">
        <v>2981</v>
      </c>
      <c r="E81" s="228">
        <v>3706.18</v>
      </c>
      <c r="F81" s="46"/>
      <c r="G81" s="47">
        <v>2014</v>
      </c>
    </row>
    <row r="82" spans="1:7" ht="15" x14ac:dyDescent="0.25">
      <c r="A82" s="121"/>
      <c r="B82" s="122"/>
      <c r="C82" s="72" t="s">
        <v>989</v>
      </c>
      <c r="D82" s="222" t="s">
        <v>2982</v>
      </c>
      <c r="E82" s="228">
        <v>1873.64</v>
      </c>
      <c r="F82" s="46"/>
      <c r="G82" s="47">
        <v>2014</v>
      </c>
    </row>
    <row r="83" spans="1:7" ht="15" x14ac:dyDescent="0.25">
      <c r="A83" s="121"/>
      <c r="B83" s="122"/>
      <c r="C83" s="72" t="s">
        <v>989</v>
      </c>
      <c r="D83" s="222" t="s">
        <v>2983</v>
      </c>
      <c r="E83" s="228">
        <v>6391.87</v>
      </c>
      <c r="F83" s="46"/>
      <c r="G83" s="47">
        <v>2013</v>
      </c>
    </row>
    <row r="84" spans="1:7" ht="15" x14ac:dyDescent="0.25">
      <c r="A84" s="121"/>
      <c r="B84" s="122"/>
      <c r="C84" s="72" t="s">
        <v>989</v>
      </c>
      <c r="D84" s="222" t="s">
        <v>2984</v>
      </c>
      <c r="E84" s="228">
        <v>23659.64</v>
      </c>
      <c r="F84" s="46"/>
      <c r="G84" s="47">
        <v>2014</v>
      </c>
    </row>
    <row r="85" spans="1:7" ht="15" x14ac:dyDescent="0.25">
      <c r="A85" s="121"/>
      <c r="B85" s="122"/>
      <c r="C85" s="72" t="s">
        <v>990</v>
      </c>
      <c r="D85" s="222" t="s">
        <v>2987</v>
      </c>
      <c r="E85" s="228">
        <v>744.41</v>
      </c>
      <c r="F85" s="46"/>
      <c r="G85" s="47">
        <v>2014</v>
      </c>
    </row>
    <row r="86" spans="1:7" ht="15" x14ac:dyDescent="0.25">
      <c r="A86" s="121"/>
      <c r="B86" s="122"/>
      <c r="C86" s="72" t="s">
        <v>990</v>
      </c>
      <c r="D86" s="222" t="s">
        <v>2987</v>
      </c>
      <c r="E86" s="228">
        <v>12697.54</v>
      </c>
      <c r="F86" s="46"/>
      <c r="G86" s="47">
        <v>2014</v>
      </c>
    </row>
    <row r="87" spans="1:7" ht="15" x14ac:dyDescent="0.25">
      <c r="A87" s="121"/>
      <c r="B87" s="122"/>
      <c r="C87" s="72" t="s">
        <v>990</v>
      </c>
      <c r="D87" s="222" t="s">
        <v>2987</v>
      </c>
      <c r="E87" s="228">
        <v>3757.86</v>
      </c>
      <c r="F87" s="46"/>
      <c r="G87" s="47">
        <v>2014</v>
      </c>
    </row>
    <row r="88" spans="1:7" ht="15" x14ac:dyDescent="0.25">
      <c r="A88" s="121"/>
      <c r="B88" s="122"/>
      <c r="C88" s="72" t="s">
        <v>990</v>
      </c>
      <c r="D88" s="222" t="s">
        <v>2987</v>
      </c>
      <c r="E88" s="228">
        <v>500.04</v>
      </c>
      <c r="F88" s="46"/>
      <c r="G88" s="47">
        <v>2014</v>
      </c>
    </row>
    <row r="89" spans="1:7" ht="15" x14ac:dyDescent="0.25">
      <c r="A89" s="121"/>
      <c r="B89" s="122"/>
      <c r="C89" s="72" t="s">
        <v>990</v>
      </c>
      <c r="D89" s="222" t="s">
        <v>2987</v>
      </c>
      <c r="E89" s="228">
        <v>2.23</v>
      </c>
      <c r="F89" s="46"/>
      <c r="G89" s="47">
        <v>2014</v>
      </c>
    </row>
    <row r="90" spans="1:7" ht="15" x14ac:dyDescent="0.25">
      <c r="A90" s="121"/>
      <c r="B90" s="122"/>
      <c r="C90" s="72" t="s">
        <v>990</v>
      </c>
      <c r="D90" s="222" t="s">
        <v>2987</v>
      </c>
      <c r="E90" s="228">
        <v>1197.01</v>
      </c>
      <c r="F90" s="46"/>
      <c r="G90" s="47">
        <v>2014</v>
      </c>
    </row>
    <row r="91" spans="1:7" ht="15" x14ac:dyDescent="0.25">
      <c r="A91" s="121"/>
      <c r="B91" s="122"/>
      <c r="C91" s="72" t="s">
        <v>990</v>
      </c>
      <c r="D91" s="222" t="s">
        <v>2988</v>
      </c>
      <c r="E91" s="228">
        <v>175743</v>
      </c>
      <c r="F91" s="46"/>
      <c r="G91" s="47">
        <v>2014</v>
      </c>
    </row>
    <row r="92" spans="1:7" ht="15" x14ac:dyDescent="0.25">
      <c r="A92" s="121"/>
      <c r="B92" s="122"/>
      <c r="C92" s="72" t="s">
        <v>990</v>
      </c>
      <c r="D92" s="222" t="s">
        <v>2989</v>
      </c>
      <c r="E92" s="228">
        <v>8</v>
      </c>
      <c r="F92" s="46"/>
      <c r="G92" s="47">
        <v>2014</v>
      </c>
    </row>
    <row r="93" spans="1:7" ht="15" x14ac:dyDescent="0.25">
      <c r="A93" s="121"/>
      <c r="B93" s="122"/>
      <c r="C93" s="72" t="s">
        <v>990</v>
      </c>
      <c r="D93" s="222" t="s">
        <v>2990</v>
      </c>
      <c r="E93" s="228">
        <v>338.3</v>
      </c>
      <c r="F93" s="46"/>
      <c r="G93" s="47">
        <v>2014</v>
      </c>
    </row>
    <row r="94" spans="1:7" ht="15" x14ac:dyDescent="0.25">
      <c r="A94" s="121"/>
      <c r="B94" s="122"/>
      <c r="C94" s="72" t="s">
        <v>990</v>
      </c>
      <c r="D94" s="222" t="s">
        <v>2990</v>
      </c>
      <c r="E94" s="228">
        <v>1671.03</v>
      </c>
      <c r="F94" s="46"/>
      <c r="G94" s="47">
        <v>2014</v>
      </c>
    </row>
    <row r="95" spans="1:7" ht="15" x14ac:dyDescent="0.25">
      <c r="A95" s="121"/>
      <c r="B95" s="122"/>
      <c r="C95" s="72" t="s">
        <v>990</v>
      </c>
      <c r="D95" s="222" t="s">
        <v>2990</v>
      </c>
      <c r="E95" s="228">
        <v>25</v>
      </c>
      <c r="F95" s="46"/>
      <c r="G95" s="47">
        <v>2014</v>
      </c>
    </row>
    <row r="96" spans="1:7" x14ac:dyDescent="0.2">
      <c r="A96" s="121"/>
      <c r="B96" s="122"/>
      <c r="C96" s="72" t="s">
        <v>984</v>
      </c>
      <c r="D96" s="227" t="s">
        <v>2494</v>
      </c>
      <c r="E96" s="237">
        <v>192564.26</v>
      </c>
      <c r="F96" s="47"/>
      <c r="G96" s="9">
        <v>2014</v>
      </c>
    </row>
    <row r="97" spans="1:7" ht="36.75" customHeight="1" x14ac:dyDescent="0.2">
      <c r="A97" s="297" t="str">
        <f>IF(C97="","",IF(ISERROR(MATCH(C97,Modello_CE!$D$433:$D$442,0)),"codice non valido",""))</f>
        <v/>
      </c>
      <c r="B97" s="298"/>
      <c r="C97" s="236"/>
      <c r="D97" s="48" t="str">
        <f>IF(C97="","",IF(ISERROR(INDEX(Modello_CE!$E$353:$E$362,MATCH(C97,Modello_CE!$D$353:$D$362,0))),"",(INDEX(Modello_CE!$E$353:$E$362,MATCH(C97,Modello_CE!$D$353:$D$362,0)))))</f>
        <v/>
      </c>
      <c r="E97" s="229"/>
      <c r="F97" s="50"/>
      <c r="G97" s="51"/>
    </row>
    <row r="98" spans="1:7" ht="36.75" customHeight="1" x14ac:dyDescent="0.2">
      <c r="A98" s="297" t="str">
        <f>IF(C98="","",IF(ISERROR(MATCH(C98,Modello_CE!$D$433:$D$442,0)),"codice non valido",""))</f>
        <v/>
      </c>
      <c r="B98" s="298"/>
      <c r="C98" s="236"/>
      <c r="D98" s="48" t="str">
        <f>IF(C98="","",IF(ISERROR(INDEX(Modello_CE!$E$353:$E$362,MATCH(C98,Modello_CE!$D$353:$D$362,0))),"",(INDEX(Modello_CE!$E$353:$E$362,MATCH(C98,Modello_CE!$D$353:$D$362,0)))))</f>
        <v/>
      </c>
      <c r="E98" s="229"/>
      <c r="F98" s="50"/>
      <c r="G98" s="51"/>
    </row>
    <row r="99" spans="1:7" ht="36.75" customHeight="1" x14ac:dyDescent="0.2">
      <c r="A99" s="297" t="str">
        <f>IF(C99="","",IF(ISERROR(MATCH(C99,Modello_CE!$D$433:$D$442,0)),"codice non valido",""))</f>
        <v/>
      </c>
      <c r="B99" s="298"/>
      <c r="C99" s="236"/>
      <c r="D99" s="48" t="str">
        <f>IF(C99="","",IF(ISERROR(INDEX(Modello_CE!$E$353:$E$362,MATCH(C99,Modello_CE!$D$353:$D$362,0))),"",(INDEX(Modello_CE!$E$353:$E$362,MATCH(C99,Modello_CE!$D$353:$D$362,0)))))</f>
        <v/>
      </c>
      <c r="E99" s="229"/>
      <c r="F99" s="50"/>
      <c r="G99" s="51"/>
    </row>
    <row r="100" spans="1:7" ht="36.75" customHeight="1" x14ac:dyDescent="0.2">
      <c r="A100" s="297" t="str">
        <f>IF(C100="","",IF(ISERROR(MATCH(C100,Modello_CE!$D$433:$D$442,0)),"codice non valido",""))</f>
        <v/>
      </c>
      <c r="B100" s="298"/>
      <c r="C100" s="236"/>
      <c r="D100" s="48" t="str">
        <f>IF(C100="","",IF(ISERROR(INDEX(Modello_CE!$E$353:$E$362,MATCH(C100,Modello_CE!$D$353:$D$362,0))),"",(INDEX(Modello_CE!$E$353:$E$362,MATCH(C100,Modello_CE!$D$353:$D$362,0)))))</f>
        <v/>
      </c>
      <c r="E100" s="229"/>
      <c r="F100" s="50"/>
      <c r="G100" s="51"/>
    </row>
    <row r="101" spans="1:7" ht="36.75" customHeight="1" x14ac:dyDescent="0.2">
      <c r="A101" s="297" t="str">
        <f>IF(C101="","",IF(ISERROR(MATCH(C101,Modello_CE!$D$433:$D$442,0)),"codice non valido",""))</f>
        <v/>
      </c>
      <c r="B101" s="298"/>
      <c r="C101" s="236"/>
      <c r="D101" s="48" t="str">
        <f>IF(C101="","",IF(ISERROR(INDEX(Modello_CE!$E$353:$E$362,MATCH(C101,Modello_CE!$D$353:$D$362,0))),"",(INDEX(Modello_CE!$E$353:$E$362,MATCH(C101,Modello_CE!$D$353:$D$362,0)))))</f>
        <v/>
      </c>
      <c r="E101" s="229"/>
      <c r="F101" s="50"/>
      <c r="G101" s="51"/>
    </row>
    <row r="102" spans="1:7" ht="36.75" customHeight="1" x14ac:dyDescent="0.2">
      <c r="A102" s="297" t="str">
        <f>IF(C102="","",IF(ISERROR(MATCH(C102,Modello_CE!$D$433:$D$442,0)),"codice non valido",""))</f>
        <v/>
      </c>
      <c r="B102" s="298"/>
      <c r="C102" s="236"/>
      <c r="D102" s="48" t="str">
        <f>IF(C102="","",IF(ISERROR(INDEX(Modello_CE!$E$353:$E$362,MATCH(C102,Modello_CE!$D$353:$D$362,0))),"",(INDEX(Modello_CE!$E$353:$E$362,MATCH(C102,Modello_CE!$D$353:$D$362,0)))))</f>
        <v/>
      </c>
      <c r="E102" s="229"/>
      <c r="F102" s="50"/>
      <c r="G102" s="51"/>
    </row>
    <row r="103" spans="1:7" ht="36.75" customHeight="1" x14ac:dyDescent="0.2">
      <c r="A103" s="297" t="str">
        <f>IF(C103="","",IF(ISERROR(MATCH(C103,Modello_CE!$D$433:$D$442,0)),"codice non valido",""))</f>
        <v/>
      </c>
      <c r="B103" s="298"/>
      <c r="C103" s="236"/>
      <c r="D103" s="48" t="str">
        <f>IF(C103="","",IF(ISERROR(INDEX(Modello_CE!$E$353:$E$362,MATCH(C103,Modello_CE!$D$353:$D$362,0))),"",(INDEX(Modello_CE!$E$353:$E$362,MATCH(C103,Modello_CE!$D$353:$D$362,0)))))</f>
        <v/>
      </c>
      <c r="E103" s="229"/>
      <c r="F103" s="50"/>
      <c r="G103" s="51"/>
    </row>
    <row r="104" spans="1:7" ht="36.75" customHeight="1" x14ac:dyDescent="0.2">
      <c r="A104" s="297" t="str">
        <f>IF(C104="","",IF(ISERROR(MATCH(C104,Modello_CE!$D$433:$D$442,0)),"codice non valido",""))</f>
        <v/>
      </c>
      <c r="B104" s="298"/>
      <c r="C104" s="236"/>
      <c r="D104" s="48" t="str">
        <f>IF(C104="","",IF(ISERROR(INDEX(Modello_CE!$E$353:$E$362,MATCH(C104,Modello_CE!$D$353:$D$362,0))),"",(INDEX(Modello_CE!$E$353:$E$362,MATCH(C104,Modello_CE!$D$353:$D$362,0)))))</f>
        <v/>
      </c>
      <c r="E104" s="229"/>
      <c r="F104" s="50"/>
      <c r="G104" s="51"/>
    </row>
    <row r="105" spans="1:7" ht="36.75" customHeight="1" x14ac:dyDescent="0.2">
      <c r="A105" s="297" t="str">
        <f>IF(C105="","",IF(ISERROR(MATCH(C105,Modello_CE!$D$433:$D$442,0)),"codice non valido",""))</f>
        <v/>
      </c>
      <c r="B105" s="298"/>
      <c r="C105" s="236"/>
      <c r="D105" s="48" t="str">
        <f>IF(C105="","",IF(ISERROR(INDEX(Modello_CE!$E$353:$E$362,MATCH(C105,Modello_CE!$D$353:$D$362,0))),"",(INDEX(Modello_CE!$E$353:$E$362,MATCH(C105,Modello_CE!$D$353:$D$362,0)))))</f>
        <v/>
      </c>
      <c r="E105" s="229"/>
      <c r="F105" s="50"/>
      <c r="G105" s="51"/>
    </row>
    <row r="106" spans="1:7" ht="36.75" customHeight="1" x14ac:dyDescent="0.2">
      <c r="A106" s="297" t="str">
        <f>IF(C106="","",IF(ISERROR(MATCH(C106,Modello_CE!$D$433:$D$442,0)),"codice non valido",""))</f>
        <v/>
      </c>
      <c r="B106" s="298"/>
      <c r="C106" s="236"/>
      <c r="D106" s="48" t="str">
        <f>IF(C106="","",IF(ISERROR(INDEX(Modello_CE!$E$353:$E$362,MATCH(C106,Modello_CE!$D$353:$D$362,0))),"",(INDEX(Modello_CE!$E$353:$E$362,MATCH(C106,Modello_CE!$D$353:$D$362,0)))))</f>
        <v/>
      </c>
      <c r="E106" s="229"/>
      <c r="F106" s="50"/>
      <c r="G106" s="51"/>
    </row>
    <row r="107" spans="1:7" ht="36.75" customHeight="1" x14ac:dyDescent="0.2">
      <c r="A107" s="297" t="str">
        <f>IF(C107="","",IF(ISERROR(MATCH(C107,Modello_CE!$D$433:$D$442,0)),"codice non valido",""))</f>
        <v/>
      </c>
      <c r="B107" s="298"/>
      <c r="C107" s="236"/>
      <c r="D107" s="48" t="str">
        <f>IF(C107="","",IF(ISERROR(INDEX(Modello_CE!$E$353:$E$362,MATCH(C107,Modello_CE!$D$353:$D$362,0))),"",(INDEX(Modello_CE!$E$353:$E$362,MATCH(C107,Modello_CE!$D$353:$D$362,0)))))</f>
        <v/>
      </c>
      <c r="E107" s="229"/>
      <c r="F107" s="50"/>
      <c r="G107" s="51"/>
    </row>
    <row r="108" spans="1:7" ht="36.75" customHeight="1" x14ac:dyDescent="0.2">
      <c r="A108" s="297" t="str">
        <f>IF(C108="","",IF(ISERROR(MATCH(C108,Modello_CE!$D$433:$D$442,0)),"codice non valido",""))</f>
        <v/>
      </c>
      <c r="B108" s="298"/>
      <c r="C108" s="236"/>
      <c r="D108" s="48" t="str">
        <f>IF(C108="","",IF(ISERROR(INDEX(Modello_CE!$E$353:$E$362,MATCH(C108,Modello_CE!$D$353:$D$362,0))),"",(INDEX(Modello_CE!$E$353:$E$362,MATCH(C108,Modello_CE!$D$353:$D$362,0)))))</f>
        <v/>
      </c>
      <c r="E108" s="229"/>
      <c r="F108" s="50"/>
      <c r="G108" s="51"/>
    </row>
    <row r="109" spans="1:7" ht="36.75" customHeight="1" x14ac:dyDescent="0.2">
      <c r="A109" s="297" t="str">
        <f>IF(C109="","",IF(ISERROR(MATCH(C109,Modello_CE!$D$433:$D$442,0)),"codice non valido",""))</f>
        <v/>
      </c>
      <c r="B109" s="298"/>
      <c r="C109" s="236"/>
      <c r="D109" s="48" t="str">
        <f>IF(C109="","",IF(ISERROR(INDEX(Modello_CE!$E$353:$E$362,MATCH(C109,Modello_CE!$D$353:$D$362,0))),"",(INDEX(Modello_CE!$E$353:$E$362,MATCH(C109,Modello_CE!$D$353:$D$362,0)))))</f>
        <v/>
      </c>
      <c r="E109" s="229"/>
      <c r="F109" s="50"/>
      <c r="G109" s="51"/>
    </row>
    <row r="110" spans="1:7" ht="36.75" customHeight="1" x14ac:dyDescent="0.2">
      <c r="A110" s="297" t="str">
        <f>IF(C110="","",IF(ISERROR(MATCH(C110,Modello_CE!$D$433:$D$442,0)),"codice non valido",""))</f>
        <v/>
      </c>
      <c r="B110" s="298"/>
      <c r="C110" s="236"/>
      <c r="D110" s="48" t="str">
        <f>IF(C110="","",IF(ISERROR(INDEX(Modello_CE!$E$353:$E$362,MATCH(C110,Modello_CE!$D$353:$D$362,0))),"",(INDEX(Modello_CE!$E$353:$E$362,MATCH(C110,Modello_CE!$D$353:$D$362,0)))))</f>
        <v/>
      </c>
      <c r="E110" s="229"/>
      <c r="F110" s="50"/>
      <c r="G110" s="51"/>
    </row>
    <row r="111" spans="1:7" ht="36.75" customHeight="1" x14ac:dyDescent="0.2">
      <c r="A111" s="297" t="str">
        <f>IF(C111="","",IF(ISERROR(MATCH(C111,Modello_CE!$D$433:$D$442,0)),"codice non valido",""))</f>
        <v/>
      </c>
      <c r="B111" s="298"/>
      <c r="C111" s="236"/>
      <c r="D111" s="48" t="str">
        <f>IF(C111="","",IF(ISERROR(INDEX(Modello_CE!$E$353:$E$362,MATCH(C111,Modello_CE!$D$353:$D$362,0))),"",(INDEX(Modello_CE!$E$353:$E$362,MATCH(C111,Modello_CE!$D$353:$D$362,0)))))</f>
        <v/>
      </c>
      <c r="E111" s="229"/>
      <c r="F111" s="50"/>
      <c r="G111" s="51"/>
    </row>
    <row r="112" spans="1:7" ht="36.75" customHeight="1" x14ac:dyDescent="0.2">
      <c r="A112" s="297" t="str">
        <f>IF(C112="","",IF(ISERROR(MATCH(C112,Modello_CE!$D$433:$D$442,0)),"codice non valido",""))</f>
        <v/>
      </c>
      <c r="B112" s="298"/>
      <c r="C112" s="236"/>
      <c r="D112" s="48" t="str">
        <f>IF(C112="","",IF(ISERROR(INDEX(Modello_CE!$E$353:$E$362,MATCH(C112,Modello_CE!$D$353:$D$362,0))),"",(INDEX(Modello_CE!$E$353:$E$362,MATCH(C112,Modello_CE!$D$353:$D$362,0)))))</f>
        <v/>
      </c>
      <c r="E112" s="229"/>
      <c r="F112" s="50"/>
      <c r="G112" s="51"/>
    </row>
    <row r="113" spans="1:7" ht="36.75" customHeight="1" x14ac:dyDescent="0.2">
      <c r="A113" s="297" t="str">
        <f>IF(C113="","",IF(ISERROR(MATCH(C113,Modello_CE!$D$433:$D$442,0)),"codice non valido",""))</f>
        <v/>
      </c>
      <c r="B113" s="298"/>
      <c r="C113" s="236"/>
      <c r="D113" s="48" t="str">
        <f>IF(C113="","",IF(ISERROR(INDEX(Modello_CE!$E$353:$E$362,MATCH(C113,Modello_CE!$D$353:$D$362,0))),"",(INDEX(Modello_CE!$E$353:$E$362,MATCH(C113,Modello_CE!$D$353:$D$362,0)))))</f>
        <v/>
      </c>
      <c r="E113" s="229"/>
      <c r="F113" s="50"/>
      <c r="G113" s="51"/>
    </row>
    <row r="114" spans="1:7" ht="36.75" customHeight="1" x14ac:dyDescent="0.2">
      <c r="A114" s="297" t="str">
        <f>IF(C114="","",IF(ISERROR(MATCH(C114,Modello_CE!$D$433:$D$442,0)),"codice non valido",""))</f>
        <v/>
      </c>
      <c r="B114" s="298"/>
      <c r="C114" s="236"/>
      <c r="D114" s="48" t="str">
        <f>IF(C114="","",IF(ISERROR(INDEX(Modello_CE!$E$353:$E$362,MATCH(C114,Modello_CE!$D$353:$D$362,0))),"",(INDEX(Modello_CE!$E$353:$E$362,MATCH(C114,Modello_CE!$D$353:$D$362,0)))))</f>
        <v/>
      </c>
      <c r="E114" s="229"/>
      <c r="F114" s="50"/>
      <c r="G114" s="51"/>
    </row>
    <row r="115" spans="1:7" ht="36.75" customHeight="1" x14ac:dyDescent="0.2">
      <c r="A115" s="297" t="str">
        <f>IF(C115="","",IF(ISERROR(MATCH(C115,Modello_CE!$D$433:$D$442,0)),"codice non valido",""))</f>
        <v/>
      </c>
      <c r="B115" s="298"/>
      <c r="C115" s="236"/>
      <c r="D115" s="48" t="str">
        <f>IF(C115="","",IF(ISERROR(INDEX(Modello_CE!$E$353:$E$362,MATCH(C115,Modello_CE!$D$353:$D$362,0))),"",(INDEX(Modello_CE!$E$353:$E$362,MATCH(C115,Modello_CE!$D$353:$D$362,0)))))</f>
        <v/>
      </c>
      <c r="E115" s="229"/>
      <c r="F115" s="50"/>
      <c r="G115" s="51"/>
    </row>
    <row r="116" spans="1:7" ht="36.75" customHeight="1" x14ac:dyDescent="0.2">
      <c r="A116" s="297" t="str">
        <f>IF(C116="","",IF(ISERROR(MATCH(C116,Modello_CE!$D$433:$D$442,0)),"codice non valido",""))</f>
        <v/>
      </c>
      <c r="B116" s="298"/>
      <c r="C116" s="236"/>
      <c r="D116" s="48" t="str">
        <f>IF(C116="","",IF(ISERROR(INDEX(Modello_CE!$E$353:$E$362,MATCH(C116,Modello_CE!$D$353:$D$362,0))),"",(INDEX(Modello_CE!$E$353:$E$362,MATCH(C116,Modello_CE!$D$353:$D$362,0)))))</f>
        <v/>
      </c>
      <c r="E116" s="229"/>
      <c r="F116" s="50"/>
      <c r="G116" s="51"/>
    </row>
    <row r="117" spans="1:7" ht="36.75" customHeight="1" x14ac:dyDescent="0.2">
      <c r="A117" s="297" t="str">
        <f>IF(C117="","",IF(ISERROR(MATCH(C117,Modello_CE!$D$433:$D$442,0)),"codice non valido",""))</f>
        <v/>
      </c>
      <c r="B117" s="298"/>
      <c r="C117" s="236"/>
      <c r="D117" s="48" t="str">
        <f>IF(C117="","",IF(ISERROR(INDEX(Modello_CE!$E$353:$E$362,MATCH(C117,Modello_CE!$D$353:$D$362,0))),"",(INDEX(Modello_CE!$E$353:$E$362,MATCH(C117,Modello_CE!$D$353:$D$362,0)))))</f>
        <v/>
      </c>
      <c r="E117" s="229"/>
      <c r="F117" s="50"/>
      <c r="G117" s="51"/>
    </row>
    <row r="118" spans="1:7" ht="36.75" customHeight="1" x14ac:dyDescent="0.2">
      <c r="A118" s="297" t="str">
        <f>IF(C118="","",IF(ISERROR(MATCH(C118,Modello_CE!$D$433:$D$442,0)),"codice non valido",""))</f>
        <v/>
      </c>
      <c r="B118" s="298"/>
      <c r="C118" s="236"/>
      <c r="D118" s="48" t="str">
        <f>IF(C118="","",IF(ISERROR(INDEX(Modello_CE!$E$353:$E$362,MATCH(C118,Modello_CE!$D$353:$D$362,0))),"",(INDEX(Modello_CE!$E$353:$E$362,MATCH(C118,Modello_CE!$D$353:$D$362,0)))))</f>
        <v/>
      </c>
      <c r="E118" s="229"/>
      <c r="F118" s="50"/>
      <c r="G118" s="51"/>
    </row>
    <row r="119" spans="1:7" ht="36.75" customHeight="1" x14ac:dyDescent="0.2">
      <c r="A119" s="297" t="str">
        <f>IF(C119="","",IF(ISERROR(MATCH(C119,Modello_CE!$D$433:$D$442,0)),"codice non valido",""))</f>
        <v/>
      </c>
      <c r="B119" s="298"/>
      <c r="C119" s="236"/>
      <c r="D119" s="48" t="str">
        <f>IF(C119="","",IF(ISERROR(INDEX(Modello_CE!$E$353:$E$362,MATCH(C119,Modello_CE!$D$353:$D$362,0))),"",(INDEX(Modello_CE!$E$353:$E$362,MATCH(C119,Modello_CE!$D$353:$D$362,0)))))</f>
        <v/>
      </c>
      <c r="E119" s="229"/>
      <c r="F119" s="50"/>
      <c r="G119" s="51"/>
    </row>
    <row r="120" spans="1:7" ht="36.75" customHeight="1" x14ac:dyDescent="0.2">
      <c r="A120" s="297" t="str">
        <f>IF(C120="","",IF(ISERROR(MATCH(C120,Modello_CE!$D$433:$D$442,0)),"codice non valido",""))</f>
        <v/>
      </c>
      <c r="B120" s="298"/>
      <c r="C120" s="236"/>
      <c r="D120" s="48" t="str">
        <f>IF(C120="","",IF(ISERROR(INDEX(Modello_CE!$E$353:$E$362,MATCH(C120,Modello_CE!$D$353:$D$362,0))),"",(INDEX(Modello_CE!$E$353:$E$362,MATCH(C120,Modello_CE!$D$353:$D$362,0)))))</f>
        <v/>
      </c>
      <c r="E120" s="229"/>
      <c r="F120" s="50"/>
      <c r="G120" s="51"/>
    </row>
    <row r="121" spans="1:7" ht="36.75" customHeight="1" x14ac:dyDescent="0.2">
      <c r="A121" s="297" t="str">
        <f>IF(C121="","",IF(ISERROR(MATCH(C121,Modello_CE!$D$433:$D$442,0)),"codice non valido",""))</f>
        <v/>
      </c>
      <c r="B121" s="298"/>
      <c r="C121" s="236"/>
      <c r="D121" s="48" t="str">
        <f>IF(C121="","",IF(ISERROR(INDEX(Modello_CE!$E$353:$E$362,MATCH(C121,Modello_CE!$D$353:$D$362,0))),"",(INDEX(Modello_CE!$E$353:$E$362,MATCH(C121,Modello_CE!$D$353:$D$362,0)))))</f>
        <v/>
      </c>
      <c r="E121" s="229"/>
      <c r="F121" s="50"/>
      <c r="G121" s="51"/>
    </row>
    <row r="122" spans="1:7" ht="36.75" customHeight="1" x14ac:dyDescent="0.2">
      <c r="A122" s="297" t="str">
        <f>IF(C122="","",IF(ISERROR(MATCH(C122,Modello_CE!$D$433:$D$442,0)),"codice non valido",""))</f>
        <v/>
      </c>
      <c r="B122" s="298"/>
      <c r="C122" s="236"/>
      <c r="D122" s="48" t="str">
        <f>IF(C122="","",IF(ISERROR(INDEX(Modello_CE!$E$353:$E$362,MATCH(C122,Modello_CE!$D$353:$D$362,0))),"",(INDEX(Modello_CE!$E$353:$E$362,MATCH(C122,Modello_CE!$D$353:$D$362,0)))))</f>
        <v/>
      </c>
      <c r="E122" s="229"/>
      <c r="F122" s="50"/>
      <c r="G122" s="51"/>
    </row>
    <row r="123" spans="1:7" ht="36.75" customHeight="1" x14ac:dyDescent="0.2">
      <c r="A123" s="297" t="str">
        <f>IF(C123="","",IF(ISERROR(MATCH(C123,Modello_CE!$D$433:$D$442,0)),"codice non valido",""))</f>
        <v/>
      </c>
      <c r="B123" s="298"/>
      <c r="C123" s="236"/>
      <c r="D123" s="48" t="str">
        <f>IF(C123="","",IF(ISERROR(INDEX(Modello_CE!$E$353:$E$362,MATCH(C123,Modello_CE!$D$353:$D$362,0))),"",(INDEX(Modello_CE!$E$353:$E$362,MATCH(C123,Modello_CE!$D$353:$D$362,0)))))</f>
        <v/>
      </c>
      <c r="E123" s="229"/>
      <c r="F123" s="50"/>
      <c r="G123" s="51"/>
    </row>
    <row r="124" spans="1:7" ht="36.75" customHeight="1" x14ac:dyDescent="0.2">
      <c r="A124" s="297" t="str">
        <f>IF(C124="","",IF(ISERROR(MATCH(C124,Modello_CE!$D$433:$D$442,0)),"codice non valido",""))</f>
        <v/>
      </c>
      <c r="B124" s="298"/>
      <c r="C124" s="236"/>
      <c r="D124" s="48" t="str">
        <f>IF(C124="","",IF(ISERROR(INDEX(Modello_CE!$E$353:$E$362,MATCH(C124,Modello_CE!$D$353:$D$362,0))),"",(INDEX(Modello_CE!$E$353:$E$362,MATCH(C124,Modello_CE!$D$353:$D$362,0)))))</f>
        <v/>
      </c>
      <c r="E124" s="229"/>
      <c r="F124" s="50"/>
      <c r="G124" s="51"/>
    </row>
    <row r="125" spans="1:7" ht="36.75" customHeight="1" x14ac:dyDescent="0.2">
      <c r="A125" s="297" t="str">
        <f>IF(C125="","",IF(ISERROR(MATCH(C125,Modello_CE!$D$433:$D$442,0)),"codice non valido",""))</f>
        <v/>
      </c>
      <c r="B125" s="298"/>
      <c r="C125" s="236"/>
      <c r="D125" s="48" t="str">
        <f>IF(C125="","",IF(ISERROR(INDEX(Modello_CE!$E$353:$E$362,MATCH(C125,Modello_CE!$D$353:$D$362,0))),"",(INDEX(Modello_CE!$E$353:$E$362,MATCH(C125,Modello_CE!$D$353:$D$362,0)))))</f>
        <v/>
      </c>
      <c r="E125" s="229"/>
      <c r="F125" s="50"/>
      <c r="G125" s="51"/>
    </row>
    <row r="126" spans="1:7" ht="36.75" customHeight="1" x14ac:dyDescent="0.2">
      <c r="A126" s="297" t="str">
        <f>IF(C126="","",IF(ISERROR(MATCH(C126,Modello_CE!$D$433:$D$442,0)),"codice non valido",""))</f>
        <v/>
      </c>
      <c r="B126" s="298"/>
      <c r="C126" s="236"/>
      <c r="D126" s="48" t="str">
        <f>IF(C126="","",IF(ISERROR(INDEX(Modello_CE!$E$353:$E$362,MATCH(C126,Modello_CE!$D$353:$D$362,0))),"",(INDEX(Modello_CE!$E$353:$E$362,MATCH(C126,Modello_CE!$D$353:$D$362,0)))))</f>
        <v/>
      </c>
      <c r="E126" s="229"/>
      <c r="F126" s="50"/>
      <c r="G126" s="51"/>
    </row>
    <row r="127" spans="1:7" ht="36.75" customHeight="1" x14ac:dyDescent="0.2">
      <c r="A127" s="297" t="str">
        <f>IF(C127="","",IF(ISERROR(MATCH(C127,Modello_CE!$D$433:$D$442,0)),"codice non valido",""))</f>
        <v/>
      </c>
      <c r="B127" s="298"/>
      <c r="C127" s="236"/>
      <c r="D127" s="48" t="str">
        <f>IF(C127="","",IF(ISERROR(INDEX(Modello_CE!$E$353:$E$362,MATCH(C127,Modello_CE!$D$353:$D$362,0))),"",(INDEX(Modello_CE!$E$353:$E$362,MATCH(C127,Modello_CE!$D$353:$D$362,0)))))</f>
        <v/>
      </c>
      <c r="E127" s="229"/>
      <c r="F127" s="50"/>
      <c r="G127" s="51"/>
    </row>
    <row r="128" spans="1:7" ht="36.75" customHeight="1" x14ac:dyDescent="0.2">
      <c r="A128" s="297" t="str">
        <f>IF(C128="","",IF(ISERROR(MATCH(C128,Modello_CE!$D$433:$D$442,0)),"codice non valido",""))</f>
        <v/>
      </c>
      <c r="B128" s="298"/>
      <c r="C128" s="236"/>
      <c r="D128" s="48" t="str">
        <f>IF(C128="","",IF(ISERROR(INDEX(Modello_CE!$E$353:$E$362,MATCH(C128,Modello_CE!$D$353:$D$362,0))),"",(INDEX(Modello_CE!$E$353:$E$362,MATCH(C128,Modello_CE!$D$353:$D$362,0)))))</f>
        <v/>
      </c>
      <c r="E128" s="229"/>
      <c r="F128" s="50"/>
      <c r="G128" s="51"/>
    </row>
    <row r="129" spans="1:7" ht="36.75" customHeight="1" x14ac:dyDescent="0.2">
      <c r="A129" s="297" t="str">
        <f>IF(C129="","",IF(ISERROR(MATCH(C129,Modello_CE!$D$433:$D$442,0)),"codice non valido",""))</f>
        <v/>
      </c>
      <c r="B129" s="298"/>
      <c r="C129" s="236"/>
      <c r="D129" s="48" t="str">
        <f>IF(C129="","",IF(ISERROR(INDEX(Modello_CE!$E$353:$E$362,MATCH(C129,Modello_CE!$D$353:$D$362,0))),"",(INDEX(Modello_CE!$E$353:$E$362,MATCH(C129,Modello_CE!$D$353:$D$362,0)))))</f>
        <v/>
      </c>
      <c r="E129" s="229"/>
      <c r="F129" s="50"/>
      <c r="G129" s="51"/>
    </row>
    <row r="130" spans="1:7" ht="36.75" customHeight="1" x14ac:dyDescent="0.2">
      <c r="A130" s="297" t="str">
        <f>IF(C130="","",IF(ISERROR(MATCH(C130,Modello_CE!$D$433:$D$442,0)),"codice non valido",""))</f>
        <v/>
      </c>
      <c r="B130" s="298"/>
      <c r="C130" s="236"/>
      <c r="D130" s="48" t="str">
        <f>IF(C130="","",IF(ISERROR(INDEX(Modello_CE!$E$353:$E$362,MATCH(C130,Modello_CE!$D$353:$D$362,0))),"",(INDEX(Modello_CE!$E$353:$E$362,MATCH(C130,Modello_CE!$D$353:$D$362,0)))))</f>
        <v/>
      </c>
      <c r="E130" s="229"/>
      <c r="F130" s="50"/>
      <c r="G130" s="51"/>
    </row>
    <row r="131" spans="1:7" ht="36.75" customHeight="1" x14ac:dyDescent="0.2">
      <c r="A131" s="297" t="str">
        <f>IF(C131="","",IF(ISERROR(MATCH(C131,Modello_CE!$D$433:$D$442,0)),"codice non valido",""))</f>
        <v/>
      </c>
      <c r="B131" s="298"/>
      <c r="C131" s="236"/>
      <c r="D131" s="48" t="str">
        <f>IF(C131="","",IF(ISERROR(INDEX(Modello_CE!$E$353:$E$362,MATCH(C131,Modello_CE!$D$353:$D$362,0))),"",(INDEX(Modello_CE!$E$353:$E$362,MATCH(C131,Modello_CE!$D$353:$D$362,0)))))</f>
        <v/>
      </c>
      <c r="E131" s="229"/>
      <c r="F131" s="50"/>
      <c r="G131" s="51"/>
    </row>
    <row r="132" spans="1:7" ht="36.75" customHeight="1" x14ac:dyDescent="0.2">
      <c r="A132" s="297" t="str">
        <f>IF(C132="","",IF(ISERROR(MATCH(C132,Modello_CE!$D$433:$D$442,0)),"codice non valido",""))</f>
        <v/>
      </c>
      <c r="B132" s="298"/>
      <c r="C132" s="236"/>
      <c r="D132" s="48" t="str">
        <f>IF(C132="","",IF(ISERROR(INDEX(Modello_CE!$E$353:$E$362,MATCH(C132,Modello_CE!$D$353:$D$362,0))),"",(INDEX(Modello_CE!$E$353:$E$362,MATCH(C132,Modello_CE!$D$353:$D$362,0)))))</f>
        <v/>
      </c>
      <c r="E132" s="229"/>
      <c r="F132" s="50"/>
      <c r="G132" s="51"/>
    </row>
    <row r="133" spans="1:7" ht="36.75" customHeight="1" x14ac:dyDescent="0.2">
      <c r="A133" s="297" t="str">
        <f>IF(C133="","",IF(ISERROR(MATCH(C133,Modello_CE!$D$433:$D$442,0)),"codice non valido",""))</f>
        <v/>
      </c>
      <c r="B133" s="298"/>
      <c r="C133" s="236"/>
      <c r="D133" s="48" t="str">
        <f>IF(C133="","",IF(ISERROR(INDEX(Modello_CE!$E$353:$E$362,MATCH(C133,Modello_CE!$D$353:$D$362,0))),"",(INDEX(Modello_CE!$E$353:$E$362,MATCH(C133,Modello_CE!$D$353:$D$362,0)))))</f>
        <v/>
      </c>
      <c r="E133" s="229"/>
      <c r="F133" s="50"/>
      <c r="G133" s="51"/>
    </row>
    <row r="134" spans="1:7" ht="36.75" customHeight="1" x14ac:dyDescent="0.2">
      <c r="A134" s="297" t="str">
        <f>IF(C134="","",IF(ISERROR(MATCH(C134,Modello_CE!$D$433:$D$442,0)),"codice non valido",""))</f>
        <v/>
      </c>
      <c r="B134" s="298"/>
      <c r="C134" s="236"/>
      <c r="D134" s="48" t="str">
        <f>IF(C134="","",IF(ISERROR(INDEX(Modello_CE!$E$353:$E$362,MATCH(C134,Modello_CE!$D$353:$D$362,0))),"",(INDEX(Modello_CE!$E$353:$E$362,MATCH(C134,Modello_CE!$D$353:$D$362,0)))))</f>
        <v/>
      </c>
      <c r="E134" s="229"/>
      <c r="F134" s="50"/>
      <c r="G134" s="51"/>
    </row>
    <row r="135" spans="1:7" ht="36.75" customHeight="1" x14ac:dyDescent="0.2">
      <c r="A135" s="297" t="str">
        <f>IF(C135="","",IF(ISERROR(MATCH(C135,Modello_CE!$D$433:$D$442,0)),"codice non valido",""))</f>
        <v/>
      </c>
      <c r="B135" s="298"/>
      <c r="C135" s="236"/>
      <c r="D135" s="48" t="str">
        <f>IF(C135="","",IF(ISERROR(INDEX(Modello_CE!$E$353:$E$362,MATCH(C135,Modello_CE!$D$353:$D$362,0))),"",(INDEX(Modello_CE!$E$353:$E$362,MATCH(C135,Modello_CE!$D$353:$D$362,0)))))</f>
        <v/>
      </c>
      <c r="E135" s="229"/>
      <c r="F135" s="50"/>
      <c r="G135" s="51"/>
    </row>
    <row r="136" spans="1:7" ht="36.75" customHeight="1" x14ac:dyDescent="0.2">
      <c r="A136" s="297" t="str">
        <f>IF(C136="","",IF(ISERROR(MATCH(C136,Modello_CE!$D$433:$D$442,0)),"codice non valido",""))</f>
        <v/>
      </c>
      <c r="B136" s="298"/>
      <c r="C136" s="236"/>
      <c r="D136" s="48" t="str">
        <f>IF(C136="","",IF(ISERROR(INDEX(Modello_CE!$E$353:$E$362,MATCH(C136,Modello_CE!$D$353:$D$362,0))),"",(INDEX(Modello_CE!$E$353:$E$362,MATCH(C136,Modello_CE!$D$353:$D$362,0)))))</f>
        <v/>
      </c>
      <c r="E136" s="229"/>
      <c r="F136" s="50"/>
      <c r="G136" s="51"/>
    </row>
    <row r="137" spans="1:7" ht="36.75" customHeight="1" x14ac:dyDescent="0.2">
      <c r="A137" s="297" t="str">
        <f>IF(C137="","",IF(ISERROR(MATCH(C137,Modello_CE!$D$433:$D$442,0)),"codice non valido",""))</f>
        <v/>
      </c>
      <c r="B137" s="298"/>
      <c r="C137" s="236"/>
      <c r="D137" s="48" t="str">
        <f>IF(C137="","",IF(ISERROR(INDEX(Modello_CE!$E$353:$E$362,MATCH(C137,Modello_CE!$D$353:$D$362,0))),"",(INDEX(Modello_CE!$E$353:$E$362,MATCH(C137,Modello_CE!$D$353:$D$362,0)))))</f>
        <v/>
      </c>
      <c r="E137" s="229"/>
      <c r="F137" s="50"/>
      <c r="G137" s="51"/>
    </row>
    <row r="138" spans="1:7" ht="36.75" customHeight="1" x14ac:dyDescent="0.2">
      <c r="A138" s="297" t="str">
        <f>IF(C138="","",IF(ISERROR(MATCH(C138,Modello_CE!$D$433:$D$442,0)),"codice non valido",""))</f>
        <v/>
      </c>
      <c r="B138" s="298"/>
      <c r="C138" s="236"/>
      <c r="D138" s="48" t="str">
        <f>IF(C138="","",IF(ISERROR(INDEX(Modello_CE!$E$353:$E$362,MATCH(C138,Modello_CE!$D$353:$D$362,0))),"",(INDEX(Modello_CE!$E$353:$E$362,MATCH(C138,Modello_CE!$D$353:$D$362,0)))))</f>
        <v/>
      </c>
      <c r="E138" s="229"/>
      <c r="F138" s="50"/>
      <c r="G138" s="51"/>
    </row>
    <row r="139" spans="1:7" ht="36.75" customHeight="1" x14ac:dyDescent="0.2">
      <c r="A139" s="297" t="str">
        <f>IF(C139="","",IF(ISERROR(MATCH(C139,Modello_CE!$D$433:$D$442,0)),"codice non valido",""))</f>
        <v/>
      </c>
      <c r="B139" s="298"/>
      <c r="C139" s="236"/>
      <c r="D139" s="48" t="str">
        <f>IF(C139="","",IF(ISERROR(INDEX(Modello_CE!$E$353:$E$362,MATCH(C139,Modello_CE!$D$353:$D$362,0))),"",(INDEX(Modello_CE!$E$353:$E$362,MATCH(C139,Modello_CE!$D$353:$D$362,0)))))</f>
        <v/>
      </c>
      <c r="E139" s="229"/>
      <c r="F139" s="50"/>
      <c r="G139" s="51"/>
    </row>
    <row r="140" spans="1:7" ht="36.75" customHeight="1" x14ac:dyDescent="0.2">
      <c r="A140" s="297" t="str">
        <f>IF(C140="","",IF(ISERROR(MATCH(C140,Modello_CE!$D$433:$D$442,0)),"codice non valido",""))</f>
        <v/>
      </c>
      <c r="B140" s="298"/>
      <c r="C140" s="236"/>
      <c r="D140" s="48" t="str">
        <f>IF(C140="","",IF(ISERROR(INDEX(Modello_CE!$E$353:$E$362,MATCH(C140,Modello_CE!$D$353:$D$362,0))),"",(INDEX(Modello_CE!$E$353:$E$362,MATCH(C140,Modello_CE!$D$353:$D$362,0)))))</f>
        <v/>
      </c>
      <c r="E140" s="229"/>
      <c r="F140" s="50"/>
      <c r="G140" s="51"/>
    </row>
    <row r="141" spans="1:7" ht="36.75" customHeight="1" x14ac:dyDescent="0.2">
      <c r="A141" s="297" t="str">
        <f>IF(C141="","",IF(ISERROR(MATCH(C141,Modello_CE!$D$433:$D$442,0)),"codice non valido",""))</f>
        <v/>
      </c>
      <c r="B141" s="298"/>
      <c r="C141" s="236"/>
      <c r="D141" s="48" t="str">
        <f>IF(C141="","",IF(ISERROR(INDEX(Modello_CE!$E$353:$E$362,MATCH(C141,Modello_CE!$D$353:$D$362,0))),"",(INDEX(Modello_CE!$E$353:$E$362,MATCH(C141,Modello_CE!$D$353:$D$362,0)))))</f>
        <v/>
      </c>
      <c r="E141" s="229"/>
      <c r="F141" s="50"/>
      <c r="G141" s="51"/>
    </row>
    <row r="142" spans="1:7" ht="36.75" customHeight="1" x14ac:dyDescent="0.2">
      <c r="A142" s="297" t="str">
        <f>IF(C142="","",IF(ISERROR(MATCH(C142,Modello_CE!$D$433:$D$442,0)),"codice non valido",""))</f>
        <v/>
      </c>
      <c r="B142" s="298"/>
      <c r="C142" s="236"/>
      <c r="D142" s="48" t="str">
        <f>IF(C142="","",IF(ISERROR(INDEX(Modello_CE!$E$353:$E$362,MATCH(C142,Modello_CE!$D$353:$D$362,0))),"",(INDEX(Modello_CE!$E$353:$E$362,MATCH(C142,Modello_CE!$D$353:$D$362,0)))))</f>
        <v/>
      </c>
      <c r="E142" s="229"/>
      <c r="F142" s="50"/>
      <c r="G142" s="51"/>
    </row>
    <row r="143" spans="1:7" ht="36.75" customHeight="1" x14ac:dyDescent="0.2">
      <c r="A143" s="297" t="str">
        <f>IF(C143="","",IF(ISERROR(MATCH(C143,Modello_CE!$D$433:$D$442,0)),"codice non valido",""))</f>
        <v/>
      </c>
      <c r="B143" s="298"/>
      <c r="C143" s="236"/>
      <c r="D143" s="48" t="str">
        <f>IF(C143="","",IF(ISERROR(INDEX(Modello_CE!$E$353:$E$362,MATCH(C143,Modello_CE!$D$353:$D$362,0))),"",(INDEX(Modello_CE!$E$353:$E$362,MATCH(C143,Modello_CE!$D$353:$D$362,0)))))</f>
        <v/>
      </c>
      <c r="E143" s="229"/>
      <c r="F143" s="50"/>
      <c r="G143" s="51"/>
    </row>
    <row r="144" spans="1:7" ht="36.75" customHeight="1" x14ac:dyDescent="0.2">
      <c r="A144" s="297" t="str">
        <f>IF(C144="","",IF(ISERROR(MATCH(C144,Modello_CE!$D$433:$D$442,0)),"codice non valido",""))</f>
        <v/>
      </c>
      <c r="B144" s="298"/>
      <c r="C144" s="236"/>
      <c r="D144" s="48" t="str">
        <f>IF(C144="","",IF(ISERROR(INDEX(Modello_CE!$E$353:$E$362,MATCH(C144,Modello_CE!$D$353:$D$362,0))),"",(INDEX(Modello_CE!$E$353:$E$362,MATCH(C144,Modello_CE!$D$353:$D$362,0)))))</f>
        <v/>
      </c>
      <c r="E144" s="229"/>
      <c r="F144" s="50"/>
      <c r="G144" s="51"/>
    </row>
    <row r="145" spans="1:7" ht="36.75" customHeight="1" x14ac:dyDescent="0.2">
      <c r="A145" s="297" t="str">
        <f>IF(C145="","",IF(ISERROR(MATCH(C145,Modello_CE!$D$433:$D$442,0)),"codice non valido",""))</f>
        <v/>
      </c>
      <c r="B145" s="298"/>
      <c r="C145" s="236"/>
      <c r="D145" s="48" t="str">
        <f>IF(C145="","",IF(ISERROR(INDEX(Modello_CE!$E$353:$E$362,MATCH(C145,Modello_CE!$D$353:$D$362,0))),"",(INDEX(Modello_CE!$E$353:$E$362,MATCH(C145,Modello_CE!$D$353:$D$362,0)))))</f>
        <v/>
      </c>
      <c r="E145" s="229"/>
      <c r="F145" s="50"/>
      <c r="G145" s="51"/>
    </row>
    <row r="146" spans="1:7" ht="36.75" customHeight="1" x14ac:dyDescent="0.2">
      <c r="A146" s="297" t="str">
        <f>IF(C146="","",IF(ISERROR(MATCH(C146,Modello_CE!$D$433:$D$442,0)),"codice non valido",""))</f>
        <v/>
      </c>
      <c r="B146" s="298"/>
      <c r="C146" s="236"/>
      <c r="D146" s="48" t="str">
        <f>IF(C146="","",IF(ISERROR(INDEX(Modello_CE!$E$353:$E$362,MATCH(C146,Modello_CE!$D$353:$D$362,0))),"",(INDEX(Modello_CE!$E$353:$E$362,MATCH(C146,Modello_CE!$D$353:$D$362,0)))))</f>
        <v/>
      </c>
      <c r="E146" s="229"/>
      <c r="F146" s="50"/>
      <c r="G146" s="51"/>
    </row>
    <row r="147" spans="1:7" ht="36.75" customHeight="1" x14ac:dyDescent="0.2">
      <c r="A147" s="297" t="str">
        <f>IF(C147="","",IF(ISERROR(MATCH(C147,Modello_CE!$D$433:$D$442,0)),"codice non valido",""))</f>
        <v/>
      </c>
      <c r="B147" s="298"/>
      <c r="C147" s="236"/>
      <c r="D147" s="48" t="str">
        <f>IF(C147="","",IF(ISERROR(INDEX(Modello_CE!$E$353:$E$362,MATCH(C147,Modello_CE!$D$353:$D$362,0))),"",(INDEX(Modello_CE!$E$353:$E$362,MATCH(C147,Modello_CE!$D$353:$D$362,0)))))</f>
        <v/>
      </c>
      <c r="E147" s="229"/>
      <c r="F147" s="50"/>
      <c r="G147" s="51"/>
    </row>
    <row r="148" spans="1:7" ht="36.75" customHeight="1" x14ac:dyDescent="0.2">
      <c r="A148" s="297" t="str">
        <f>IF(C148="","",IF(ISERROR(MATCH(C148,Modello_CE!$D$433:$D$442,0)),"codice non valido",""))</f>
        <v/>
      </c>
      <c r="B148" s="298"/>
      <c r="C148" s="236"/>
      <c r="D148" s="48" t="str">
        <f>IF(C148="","",IF(ISERROR(INDEX(Modello_CE!$E$353:$E$362,MATCH(C148,Modello_CE!$D$353:$D$362,0))),"",(INDEX(Modello_CE!$E$353:$E$362,MATCH(C148,Modello_CE!$D$353:$D$362,0)))))</f>
        <v/>
      </c>
      <c r="E148" s="229"/>
      <c r="F148" s="50"/>
      <c r="G148" s="51"/>
    </row>
    <row r="149" spans="1:7" ht="36.75" customHeight="1" x14ac:dyDescent="0.2">
      <c r="A149" s="297" t="str">
        <f>IF(C149="","",IF(ISERROR(MATCH(C149,Modello_CE!$D$433:$D$442,0)),"codice non valido",""))</f>
        <v/>
      </c>
      <c r="B149" s="298"/>
      <c r="C149" s="236"/>
      <c r="D149" s="48" t="str">
        <f>IF(C149="","",IF(ISERROR(INDEX(Modello_CE!$E$353:$E$362,MATCH(C149,Modello_CE!$D$353:$D$362,0))),"",(INDEX(Modello_CE!$E$353:$E$362,MATCH(C149,Modello_CE!$D$353:$D$362,0)))))</f>
        <v/>
      </c>
      <c r="E149" s="229"/>
      <c r="F149" s="50"/>
      <c r="G149" s="51"/>
    </row>
    <row r="150" spans="1:7" ht="36.75" customHeight="1" x14ac:dyDescent="0.2">
      <c r="A150" s="297" t="str">
        <f>IF(C150="","",IF(ISERROR(MATCH(C150,Modello_CE!$D$433:$D$442,0)),"codice non valido",""))</f>
        <v/>
      </c>
      <c r="B150" s="298"/>
      <c r="C150" s="236"/>
      <c r="D150" s="48" t="str">
        <f>IF(C150="","",IF(ISERROR(INDEX(Modello_CE!$E$353:$E$362,MATCH(C150,Modello_CE!$D$353:$D$362,0))),"",(INDEX(Modello_CE!$E$353:$E$362,MATCH(C150,Modello_CE!$D$353:$D$362,0)))))</f>
        <v/>
      </c>
      <c r="E150" s="229"/>
      <c r="F150" s="50"/>
      <c r="G150" s="51"/>
    </row>
    <row r="151" spans="1:7" ht="36.75" customHeight="1" x14ac:dyDescent="0.2">
      <c r="A151" s="297" t="str">
        <f>IF(C151="","",IF(ISERROR(MATCH(C151,Modello_CE!$D$433:$D$442,0)),"codice non valido",""))</f>
        <v/>
      </c>
      <c r="B151" s="298"/>
      <c r="C151" s="236"/>
      <c r="D151" s="48" t="str">
        <f>IF(C151="","",IF(ISERROR(INDEX(Modello_CE!$E$353:$E$362,MATCH(C151,Modello_CE!$D$353:$D$362,0))),"",(INDEX(Modello_CE!$E$353:$E$362,MATCH(C151,Modello_CE!$D$353:$D$362,0)))))</f>
        <v/>
      </c>
      <c r="E151" s="229"/>
      <c r="F151" s="50"/>
      <c r="G151" s="51"/>
    </row>
    <row r="152" spans="1:7" ht="36.75" customHeight="1" x14ac:dyDescent="0.2">
      <c r="A152" s="297" t="str">
        <f>IF(C152="","",IF(ISERROR(MATCH(C152,Modello_CE!$D$433:$D$442,0)),"codice non valido",""))</f>
        <v/>
      </c>
      <c r="B152" s="298"/>
      <c r="C152" s="236"/>
      <c r="D152" s="48" t="str">
        <f>IF(C152="","",IF(ISERROR(INDEX(Modello_CE!$E$353:$E$362,MATCH(C152,Modello_CE!$D$353:$D$362,0))),"",(INDEX(Modello_CE!$E$353:$E$362,MATCH(C152,Modello_CE!$D$353:$D$362,0)))))</f>
        <v/>
      </c>
      <c r="E152" s="229"/>
      <c r="F152" s="50"/>
      <c r="G152" s="51"/>
    </row>
    <row r="153" spans="1:7" ht="36.75" customHeight="1" x14ac:dyDescent="0.2">
      <c r="A153" s="297" t="str">
        <f>IF(C153="","",IF(ISERROR(MATCH(C153,Modello_CE!$D$433:$D$442,0)),"codice non valido",""))</f>
        <v/>
      </c>
      <c r="B153" s="298"/>
      <c r="C153" s="236"/>
      <c r="D153" s="48" t="str">
        <f>IF(C153="","",IF(ISERROR(INDEX(Modello_CE!$E$353:$E$362,MATCH(C153,Modello_CE!$D$353:$D$362,0))),"",(INDEX(Modello_CE!$E$353:$E$362,MATCH(C153,Modello_CE!$D$353:$D$362,0)))))</f>
        <v/>
      </c>
      <c r="E153" s="229"/>
      <c r="F153" s="50"/>
      <c r="G153" s="51"/>
    </row>
    <row r="154" spans="1:7" ht="36.75" customHeight="1" x14ac:dyDescent="0.2">
      <c r="A154" s="297" t="str">
        <f>IF(C154="","",IF(ISERROR(MATCH(C154,Modello_CE!$D$433:$D$442,0)),"codice non valido",""))</f>
        <v/>
      </c>
      <c r="B154" s="298"/>
      <c r="C154" s="236"/>
      <c r="D154" s="48" t="str">
        <f>IF(C154="","",IF(ISERROR(INDEX(Modello_CE!$E$353:$E$362,MATCH(C154,Modello_CE!$D$353:$D$362,0))),"",(INDEX(Modello_CE!$E$353:$E$362,MATCH(C154,Modello_CE!$D$353:$D$362,0)))))</f>
        <v/>
      </c>
      <c r="E154" s="229"/>
      <c r="F154" s="50"/>
      <c r="G154" s="51"/>
    </row>
    <row r="155" spans="1:7" ht="36.75" customHeight="1" x14ac:dyDescent="0.2">
      <c r="A155" s="297" t="str">
        <f>IF(C155="","",IF(ISERROR(MATCH(C155,Modello_CE!$D$433:$D$442,0)),"codice non valido",""))</f>
        <v/>
      </c>
      <c r="B155" s="298"/>
      <c r="C155" s="236"/>
      <c r="D155" s="48" t="str">
        <f>IF(C155="","",IF(ISERROR(INDEX(Modello_CE!$E$353:$E$362,MATCH(C155,Modello_CE!$D$353:$D$362,0))),"",(INDEX(Modello_CE!$E$353:$E$362,MATCH(C155,Modello_CE!$D$353:$D$362,0)))))</f>
        <v/>
      </c>
      <c r="E155" s="229"/>
      <c r="F155" s="50"/>
      <c r="G155" s="51"/>
    </row>
    <row r="156" spans="1:7" ht="36.75" customHeight="1" x14ac:dyDescent="0.2">
      <c r="A156" s="297" t="str">
        <f>IF(C156="","",IF(ISERROR(MATCH(C156,Modello_CE!$D$433:$D$442,0)),"codice non valido",""))</f>
        <v/>
      </c>
      <c r="B156" s="298"/>
      <c r="C156" s="236"/>
      <c r="D156" s="48" t="str">
        <f>IF(C156="","",IF(ISERROR(INDEX(Modello_CE!$E$353:$E$362,MATCH(C156,Modello_CE!$D$353:$D$362,0))),"",(INDEX(Modello_CE!$E$353:$E$362,MATCH(C156,Modello_CE!$D$353:$D$362,0)))))</f>
        <v/>
      </c>
      <c r="E156" s="229"/>
      <c r="F156" s="50"/>
      <c r="G156" s="51"/>
    </row>
    <row r="157" spans="1:7" ht="36.75" customHeight="1" x14ac:dyDescent="0.2">
      <c r="A157" s="297" t="str">
        <f>IF(C157="","",IF(ISERROR(MATCH(C157,Modello_CE!$D$433:$D$442,0)),"codice non valido",""))</f>
        <v/>
      </c>
      <c r="B157" s="298"/>
      <c r="C157" s="236"/>
      <c r="D157" s="48" t="str">
        <f>IF(C157="","",IF(ISERROR(INDEX(Modello_CE!$E$353:$E$362,MATCH(C157,Modello_CE!$D$353:$D$362,0))),"",(INDEX(Modello_CE!$E$353:$E$362,MATCH(C157,Modello_CE!$D$353:$D$362,0)))))</f>
        <v/>
      </c>
      <c r="E157" s="229"/>
      <c r="F157" s="50"/>
      <c r="G157" s="51"/>
    </row>
    <row r="158" spans="1:7" ht="36.75" customHeight="1" x14ac:dyDescent="0.2">
      <c r="A158" s="297" t="str">
        <f>IF(C158="","",IF(ISERROR(MATCH(C158,Modello_CE!$D$433:$D$442,0)),"codice non valido",""))</f>
        <v/>
      </c>
      <c r="B158" s="298"/>
      <c r="C158" s="236"/>
      <c r="D158" s="48" t="str">
        <f>IF(C158="","",IF(ISERROR(INDEX(Modello_CE!$E$353:$E$362,MATCH(C158,Modello_CE!$D$353:$D$362,0))),"",(INDEX(Modello_CE!$E$353:$E$362,MATCH(C158,Modello_CE!$D$353:$D$362,0)))))</f>
        <v/>
      </c>
      <c r="E158" s="229"/>
      <c r="F158" s="50"/>
      <c r="G158" s="51"/>
    </row>
    <row r="159" spans="1:7" ht="36.75" customHeight="1" x14ac:dyDescent="0.2">
      <c r="A159" s="297" t="str">
        <f>IF(C159="","",IF(ISERROR(MATCH(C159,Modello_CE!$D$433:$D$442,0)),"codice non valido",""))</f>
        <v/>
      </c>
      <c r="B159" s="298"/>
      <c r="C159" s="236"/>
      <c r="D159" s="48" t="str">
        <f>IF(C159="","",IF(ISERROR(INDEX(Modello_CE!$E$353:$E$362,MATCH(C159,Modello_CE!$D$353:$D$362,0))),"",(INDEX(Modello_CE!$E$353:$E$362,MATCH(C159,Modello_CE!$D$353:$D$362,0)))))</f>
        <v/>
      </c>
      <c r="E159" s="229"/>
      <c r="F159" s="50"/>
      <c r="G159" s="51"/>
    </row>
    <row r="160" spans="1:7" ht="36.75" customHeight="1" x14ac:dyDescent="0.2">
      <c r="A160" s="297" t="str">
        <f>IF(C160="","",IF(ISERROR(MATCH(C160,Modello_CE!$D$433:$D$442,0)),"codice non valido",""))</f>
        <v/>
      </c>
      <c r="B160" s="298"/>
      <c r="C160" s="236"/>
      <c r="D160" s="48" t="str">
        <f>IF(C160="","",IF(ISERROR(INDEX(Modello_CE!$E$353:$E$362,MATCH(C160,Modello_CE!$D$353:$D$362,0))),"",(INDEX(Modello_CE!$E$353:$E$362,MATCH(C160,Modello_CE!$D$353:$D$362,0)))))</f>
        <v/>
      </c>
      <c r="E160" s="229"/>
      <c r="F160" s="50"/>
      <c r="G160" s="51"/>
    </row>
    <row r="161" spans="1:7" ht="36.75" customHeight="1" x14ac:dyDescent="0.2">
      <c r="A161" s="297" t="str">
        <f>IF(C161="","",IF(ISERROR(MATCH(C161,Modello_CE!$D$433:$D$442,0)),"codice non valido",""))</f>
        <v/>
      </c>
      <c r="B161" s="298"/>
      <c r="C161" s="236"/>
      <c r="D161" s="48" t="str">
        <f>IF(C161="","",IF(ISERROR(INDEX(Modello_CE!$E$353:$E$362,MATCH(C161,Modello_CE!$D$353:$D$362,0))),"",(INDEX(Modello_CE!$E$353:$E$362,MATCH(C161,Modello_CE!$D$353:$D$362,0)))))</f>
        <v/>
      </c>
      <c r="E161" s="229"/>
      <c r="F161" s="50"/>
      <c r="G161" s="51"/>
    </row>
    <row r="162" spans="1:7" ht="36.75" customHeight="1" x14ac:dyDescent="0.2">
      <c r="A162" s="297" t="str">
        <f>IF(C162="","",IF(ISERROR(MATCH(C162,Modello_CE!$D$433:$D$442,0)),"codice non valido",""))</f>
        <v/>
      </c>
      <c r="B162" s="298"/>
      <c r="C162" s="236"/>
      <c r="D162" s="48" t="str">
        <f>IF(C162="","",IF(ISERROR(INDEX(Modello_CE!$E$353:$E$362,MATCH(C162,Modello_CE!$D$353:$D$362,0))),"",(INDEX(Modello_CE!$E$353:$E$362,MATCH(C162,Modello_CE!$D$353:$D$362,0)))))</f>
        <v/>
      </c>
      <c r="E162" s="229"/>
      <c r="F162" s="50"/>
      <c r="G162" s="51"/>
    </row>
    <row r="163" spans="1:7" ht="36.75" customHeight="1" x14ac:dyDescent="0.2">
      <c r="A163" s="297" t="str">
        <f>IF(C163="","",IF(ISERROR(MATCH(C163,Modello_CE!$D$433:$D$442,0)),"codice non valido",""))</f>
        <v/>
      </c>
      <c r="B163" s="298"/>
      <c r="C163" s="236"/>
      <c r="D163" s="48" t="str">
        <f>IF(C163="","",IF(ISERROR(INDEX(Modello_CE!$E$353:$E$362,MATCH(C163,Modello_CE!$D$353:$D$362,0))),"",(INDEX(Modello_CE!$E$353:$E$362,MATCH(C163,Modello_CE!$D$353:$D$362,0)))))</f>
        <v/>
      </c>
      <c r="E163" s="229"/>
      <c r="F163" s="50"/>
      <c r="G163" s="51"/>
    </row>
    <row r="164" spans="1:7" ht="36.75" customHeight="1" x14ac:dyDescent="0.2">
      <c r="A164" s="297" t="str">
        <f>IF(C164="","",IF(ISERROR(MATCH(C164,Modello_CE!$D$433:$D$442,0)),"codice non valido",""))</f>
        <v/>
      </c>
      <c r="B164" s="298"/>
      <c r="C164" s="236"/>
      <c r="D164" s="48" t="str">
        <f>IF(C164="","",IF(ISERROR(INDEX(Modello_CE!$E$353:$E$362,MATCH(C164,Modello_CE!$D$353:$D$362,0))),"",(INDEX(Modello_CE!$E$353:$E$362,MATCH(C164,Modello_CE!$D$353:$D$362,0)))))</f>
        <v/>
      </c>
      <c r="E164" s="229"/>
      <c r="F164" s="50"/>
      <c r="G164" s="51"/>
    </row>
    <row r="165" spans="1:7" ht="36.75" customHeight="1" x14ac:dyDescent="0.2">
      <c r="A165" s="297" t="str">
        <f>IF(C165="","",IF(ISERROR(MATCH(C165,Modello_CE!$D$433:$D$442,0)),"codice non valido",""))</f>
        <v/>
      </c>
      <c r="B165" s="298"/>
      <c r="C165" s="236"/>
      <c r="D165" s="48" t="str">
        <f>IF(C165="","",IF(ISERROR(INDEX(Modello_CE!$E$353:$E$362,MATCH(C165,Modello_CE!$D$353:$D$362,0))),"",(INDEX(Modello_CE!$E$353:$E$362,MATCH(C165,Modello_CE!$D$353:$D$362,0)))))</f>
        <v/>
      </c>
      <c r="E165" s="229"/>
      <c r="F165" s="50"/>
      <c r="G165" s="51"/>
    </row>
    <row r="166" spans="1:7" ht="36.75" customHeight="1" x14ac:dyDescent="0.2">
      <c r="A166" s="297" t="str">
        <f>IF(C166="","",IF(ISERROR(MATCH(C166,Modello_CE!$D$433:$D$442,0)),"codice non valido",""))</f>
        <v/>
      </c>
      <c r="B166" s="298"/>
      <c r="C166" s="236"/>
      <c r="D166" s="48" t="str">
        <f>IF(C166="","",IF(ISERROR(INDEX(Modello_CE!$E$353:$E$362,MATCH(C166,Modello_CE!$D$353:$D$362,0))),"",(INDEX(Modello_CE!$E$353:$E$362,MATCH(C166,Modello_CE!$D$353:$D$362,0)))))</f>
        <v/>
      </c>
      <c r="E166" s="229"/>
      <c r="F166" s="50"/>
      <c r="G166" s="51"/>
    </row>
    <row r="167" spans="1:7" ht="36.75" customHeight="1" x14ac:dyDescent="0.2">
      <c r="A167" s="297" t="str">
        <f>IF(C167="","",IF(ISERROR(MATCH(C167,Modello_CE!$D$433:$D$442,0)),"codice non valido",""))</f>
        <v/>
      </c>
      <c r="B167" s="298"/>
      <c r="C167" s="236"/>
      <c r="D167" s="48" t="str">
        <f>IF(C167="","",IF(ISERROR(INDEX(Modello_CE!$E$353:$E$362,MATCH(C167,Modello_CE!$D$353:$D$362,0))),"",(INDEX(Modello_CE!$E$353:$E$362,MATCH(C167,Modello_CE!$D$353:$D$362,0)))))</f>
        <v/>
      </c>
      <c r="E167" s="229"/>
      <c r="F167" s="50"/>
      <c r="G167" s="51"/>
    </row>
    <row r="168" spans="1:7" ht="36.75" customHeight="1" x14ac:dyDescent="0.2">
      <c r="A168" s="297" t="str">
        <f>IF(C168="","",IF(ISERROR(MATCH(C168,Modello_CE!$D$433:$D$442,0)),"codice non valido",""))</f>
        <v/>
      </c>
      <c r="B168" s="298"/>
      <c r="C168" s="236"/>
      <c r="D168" s="48" t="str">
        <f>IF(C168="","",IF(ISERROR(INDEX(Modello_CE!$E$353:$E$362,MATCH(C168,Modello_CE!$D$353:$D$362,0))),"",(INDEX(Modello_CE!$E$353:$E$362,MATCH(C168,Modello_CE!$D$353:$D$362,0)))))</f>
        <v/>
      </c>
      <c r="E168" s="229"/>
      <c r="F168" s="50"/>
      <c r="G168" s="51"/>
    </row>
    <row r="169" spans="1:7" ht="36.75" customHeight="1" x14ac:dyDescent="0.2">
      <c r="A169" s="297" t="str">
        <f>IF(C169="","",IF(ISERROR(MATCH(C169,Modello_CE!$D$433:$D$442,0)),"codice non valido",""))</f>
        <v/>
      </c>
      <c r="B169" s="298"/>
      <c r="C169" s="236"/>
      <c r="D169" s="48" t="str">
        <f>IF(C169="","",IF(ISERROR(INDEX(Modello_CE!$E$353:$E$362,MATCH(C169,Modello_CE!$D$353:$D$362,0))),"",(INDEX(Modello_CE!$E$353:$E$362,MATCH(C169,Modello_CE!$D$353:$D$362,0)))))</f>
        <v/>
      </c>
      <c r="E169" s="229"/>
      <c r="F169" s="50"/>
      <c r="G169" s="51"/>
    </row>
    <row r="170" spans="1:7" ht="36.75" customHeight="1" x14ac:dyDescent="0.2">
      <c r="A170" s="297" t="str">
        <f>IF(C170="","",IF(ISERROR(MATCH(C170,Modello_CE!$D$433:$D$442,0)),"codice non valido",""))</f>
        <v/>
      </c>
      <c r="B170" s="298"/>
      <c r="C170" s="236"/>
      <c r="D170" s="48" t="str">
        <f>IF(C170="","",IF(ISERROR(INDEX(Modello_CE!$E$353:$E$362,MATCH(C170,Modello_CE!$D$353:$D$362,0))),"",(INDEX(Modello_CE!$E$353:$E$362,MATCH(C170,Modello_CE!$D$353:$D$362,0)))))</f>
        <v/>
      </c>
      <c r="E170" s="229"/>
      <c r="F170" s="50"/>
      <c r="G170" s="51"/>
    </row>
    <row r="171" spans="1:7" ht="36.75" customHeight="1" x14ac:dyDescent="0.2">
      <c r="A171" s="297" t="str">
        <f>IF(C171="","",IF(ISERROR(MATCH(C171,Modello_CE!$D$433:$D$442,0)),"codice non valido",""))</f>
        <v/>
      </c>
      <c r="B171" s="298"/>
      <c r="C171" s="236"/>
      <c r="D171" s="48" t="str">
        <f>IF(C171="","",IF(ISERROR(INDEX(Modello_CE!$E$353:$E$362,MATCH(C171,Modello_CE!$D$353:$D$362,0))),"",(INDEX(Modello_CE!$E$353:$E$362,MATCH(C171,Modello_CE!$D$353:$D$362,0)))))</f>
        <v/>
      </c>
      <c r="E171" s="229"/>
      <c r="F171" s="50"/>
      <c r="G171" s="51"/>
    </row>
    <row r="172" spans="1:7" ht="36.75" customHeight="1" x14ac:dyDescent="0.2">
      <c r="A172" s="297" t="str">
        <f>IF(C172="","",IF(ISERROR(MATCH(C172,Modello_CE!$D$433:$D$442,0)),"codice non valido",""))</f>
        <v/>
      </c>
      <c r="B172" s="298"/>
      <c r="C172" s="236"/>
      <c r="D172" s="48" t="str">
        <f>IF(C172="","",IF(ISERROR(INDEX(Modello_CE!$E$353:$E$362,MATCH(C172,Modello_CE!$D$353:$D$362,0))),"",(INDEX(Modello_CE!$E$353:$E$362,MATCH(C172,Modello_CE!$D$353:$D$362,0)))))</f>
        <v/>
      </c>
      <c r="E172" s="229"/>
      <c r="F172" s="50"/>
      <c r="G172" s="51"/>
    </row>
    <row r="173" spans="1:7" ht="36.75" customHeight="1" x14ac:dyDescent="0.2">
      <c r="A173" s="297" t="str">
        <f>IF(C173="","",IF(ISERROR(MATCH(C173,Modello_CE!$D$433:$D$442,0)),"codice non valido",""))</f>
        <v/>
      </c>
      <c r="B173" s="298"/>
      <c r="C173" s="236"/>
      <c r="D173" s="48" t="str">
        <f>IF(C173="","",IF(ISERROR(INDEX(Modello_CE!$E$353:$E$362,MATCH(C173,Modello_CE!$D$353:$D$362,0))),"",(INDEX(Modello_CE!$E$353:$E$362,MATCH(C173,Modello_CE!$D$353:$D$362,0)))))</f>
        <v/>
      </c>
      <c r="E173" s="229"/>
      <c r="F173" s="50"/>
      <c r="G173" s="51"/>
    </row>
    <row r="174" spans="1:7" ht="36.75" customHeight="1" x14ac:dyDescent="0.2">
      <c r="A174" s="297" t="str">
        <f>IF(C174="","",IF(ISERROR(MATCH(C174,Modello_CE!$D$433:$D$442,0)),"codice non valido",""))</f>
        <v/>
      </c>
      <c r="B174" s="298"/>
      <c r="C174" s="236"/>
      <c r="D174" s="48" t="str">
        <f>IF(C174="","",IF(ISERROR(INDEX(Modello_CE!$E$353:$E$362,MATCH(C174,Modello_CE!$D$353:$D$362,0))),"",(INDEX(Modello_CE!$E$353:$E$362,MATCH(C174,Modello_CE!$D$353:$D$362,0)))))</f>
        <v/>
      </c>
      <c r="E174" s="229"/>
      <c r="F174" s="50"/>
      <c r="G174" s="51"/>
    </row>
    <row r="175" spans="1:7" ht="36.75" customHeight="1" x14ac:dyDescent="0.2">
      <c r="A175" s="297" t="str">
        <f>IF(C175="","",IF(ISERROR(MATCH(C175,Modello_CE!$D$433:$D$442,0)),"codice non valido",""))</f>
        <v/>
      </c>
      <c r="B175" s="298"/>
      <c r="C175" s="236"/>
      <c r="D175" s="48" t="str">
        <f>IF(C175="","",IF(ISERROR(INDEX(Modello_CE!$E$353:$E$362,MATCH(C175,Modello_CE!$D$353:$D$362,0))),"",(INDEX(Modello_CE!$E$353:$E$362,MATCH(C175,Modello_CE!$D$353:$D$362,0)))))</f>
        <v/>
      </c>
      <c r="E175" s="229"/>
      <c r="F175" s="50"/>
      <c r="G175" s="51"/>
    </row>
    <row r="176" spans="1:7" ht="36.75" customHeight="1" x14ac:dyDescent="0.2">
      <c r="A176" s="297" t="str">
        <f>IF(C176="","",IF(ISERROR(MATCH(C176,Modello_CE!$D$433:$D$442,0)),"codice non valido",""))</f>
        <v/>
      </c>
      <c r="B176" s="298"/>
      <c r="C176" s="236"/>
      <c r="D176" s="48" t="str">
        <f>IF(C176="","",IF(ISERROR(INDEX(Modello_CE!$E$353:$E$362,MATCH(C176,Modello_CE!$D$353:$D$362,0))),"",(INDEX(Modello_CE!$E$353:$E$362,MATCH(C176,Modello_CE!$D$353:$D$362,0)))))</f>
        <v/>
      </c>
      <c r="E176" s="229"/>
      <c r="F176" s="50"/>
      <c r="G176" s="51"/>
    </row>
    <row r="177" spans="1:7" ht="36.75" customHeight="1" x14ac:dyDescent="0.2">
      <c r="A177" s="297" t="str">
        <f>IF(C177="","",IF(ISERROR(MATCH(C177,Modello_CE!$D$433:$D$442,0)),"codice non valido",""))</f>
        <v/>
      </c>
      <c r="B177" s="298"/>
      <c r="C177" s="236"/>
      <c r="D177" s="48" t="str">
        <f>IF(C177="","",IF(ISERROR(INDEX(Modello_CE!$E$353:$E$362,MATCH(C177,Modello_CE!$D$353:$D$362,0))),"",(INDEX(Modello_CE!$E$353:$E$362,MATCH(C177,Modello_CE!$D$353:$D$362,0)))))</f>
        <v/>
      </c>
      <c r="E177" s="229"/>
      <c r="F177" s="50"/>
      <c r="G177" s="51"/>
    </row>
    <row r="178" spans="1:7" ht="36.75" customHeight="1" x14ac:dyDescent="0.2">
      <c r="A178" s="297" t="str">
        <f>IF(C178="","",IF(ISERROR(MATCH(C178,Modello_CE!$D$433:$D$442,0)),"codice non valido",""))</f>
        <v/>
      </c>
      <c r="B178" s="298"/>
      <c r="C178" s="236"/>
      <c r="D178" s="48" t="str">
        <f>IF(C178="","",IF(ISERROR(INDEX(Modello_CE!$E$353:$E$362,MATCH(C178,Modello_CE!$D$353:$D$362,0))),"",(INDEX(Modello_CE!$E$353:$E$362,MATCH(C178,Modello_CE!$D$353:$D$362,0)))))</f>
        <v/>
      </c>
      <c r="E178" s="229"/>
      <c r="F178" s="50"/>
      <c r="G178" s="51"/>
    </row>
    <row r="179" spans="1:7" ht="36.75" customHeight="1" x14ac:dyDescent="0.2">
      <c r="A179" s="297" t="str">
        <f>IF(C179="","",IF(ISERROR(MATCH(C179,Modello_CE!$D$433:$D$442,0)),"codice non valido",""))</f>
        <v/>
      </c>
      <c r="B179" s="298"/>
      <c r="C179" s="236"/>
      <c r="D179" s="48" t="str">
        <f>IF(C179="","",IF(ISERROR(INDEX(Modello_CE!$E$353:$E$362,MATCH(C179,Modello_CE!$D$353:$D$362,0))),"",(INDEX(Modello_CE!$E$353:$E$362,MATCH(C179,Modello_CE!$D$353:$D$362,0)))))</f>
        <v/>
      </c>
      <c r="E179" s="229"/>
      <c r="F179" s="50"/>
      <c r="G179" s="51"/>
    </row>
    <row r="180" spans="1:7" ht="36.75" customHeight="1" x14ac:dyDescent="0.2">
      <c r="A180" s="297" t="str">
        <f>IF(C180="","",IF(ISERROR(MATCH(C180,Modello_CE!$D$433:$D$442,0)),"codice non valido",""))</f>
        <v/>
      </c>
      <c r="B180" s="298"/>
      <c r="C180" s="236"/>
      <c r="D180" s="48" t="str">
        <f>IF(C180="","",IF(ISERROR(INDEX(Modello_CE!$E$353:$E$362,MATCH(C180,Modello_CE!$D$353:$D$362,0))),"",(INDEX(Modello_CE!$E$353:$E$362,MATCH(C180,Modello_CE!$D$353:$D$362,0)))))</f>
        <v/>
      </c>
      <c r="E180" s="229"/>
      <c r="F180" s="50"/>
      <c r="G180" s="51"/>
    </row>
    <row r="181" spans="1:7" ht="36.75" customHeight="1" x14ac:dyDescent="0.2">
      <c r="A181" s="297" t="str">
        <f>IF(C181="","",IF(ISERROR(MATCH(C181,Modello_CE!$D$433:$D$442,0)),"codice non valido",""))</f>
        <v/>
      </c>
      <c r="B181" s="298"/>
      <c r="C181" s="236"/>
      <c r="D181" s="48" t="str">
        <f>IF(C181="","",IF(ISERROR(INDEX(Modello_CE!$E$353:$E$362,MATCH(C181,Modello_CE!$D$353:$D$362,0))),"",(INDEX(Modello_CE!$E$353:$E$362,MATCH(C181,Modello_CE!$D$353:$D$362,0)))))</f>
        <v/>
      </c>
      <c r="E181" s="229"/>
      <c r="F181" s="50"/>
      <c r="G181" s="51"/>
    </row>
    <row r="182" spans="1:7" ht="36.75" customHeight="1" x14ac:dyDescent="0.2">
      <c r="A182" s="297" t="str">
        <f>IF(C182="","",IF(ISERROR(MATCH(C182,Modello_CE!$D$433:$D$442,0)),"codice non valido",""))</f>
        <v/>
      </c>
      <c r="B182" s="298"/>
      <c r="C182" s="236"/>
      <c r="D182" s="48" t="str">
        <f>IF(C182="","",IF(ISERROR(INDEX(Modello_CE!$E$353:$E$362,MATCH(C182,Modello_CE!$D$353:$D$362,0))),"",(INDEX(Modello_CE!$E$353:$E$362,MATCH(C182,Modello_CE!$D$353:$D$362,0)))))</f>
        <v/>
      </c>
      <c r="E182" s="229"/>
      <c r="F182" s="50"/>
      <c r="G182" s="51"/>
    </row>
    <row r="183" spans="1:7" ht="36.75" customHeight="1" x14ac:dyDescent="0.2">
      <c r="A183" s="297" t="str">
        <f>IF(C183="","",IF(ISERROR(MATCH(C183,Modello_CE!$D$433:$D$442,0)),"codice non valido",""))</f>
        <v/>
      </c>
      <c r="B183" s="298"/>
      <c r="C183" s="236"/>
      <c r="D183" s="48" t="str">
        <f>IF(C183="","",IF(ISERROR(INDEX(Modello_CE!$E$353:$E$362,MATCH(C183,Modello_CE!$D$353:$D$362,0))),"",(INDEX(Modello_CE!$E$353:$E$362,MATCH(C183,Modello_CE!$D$353:$D$362,0)))))</f>
        <v/>
      </c>
      <c r="E183" s="229"/>
      <c r="F183" s="50"/>
      <c r="G183" s="51"/>
    </row>
    <row r="184" spans="1:7" ht="36.75" customHeight="1" x14ac:dyDescent="0.2">
      <c r="A184" s="297" t="str">
        <f>IF(C184="","",IF(ISERROR(MATCH(C184,Modello_CE!$D$433:$D$442,0)),"codice non valido",""))</f>
        <v/>
      </c>
      <c r="B184" s="298"/>
      <c r="C184" s="236"/>
      <c r="D184" s="48" t="str">
        <f>IF(C184="","",IF(ISERROR(INDEX(Modello_CE!$E$353:$E$362,MATCH(C184,Modello_CE!$D$353:$D$362,0))),"",(INDEX(Modello_CE!$E$353:$E$362,MATCH(C184,Modello_CE!$D$353:$D$362,0)))))</f>
        <v/>
      </c>
      <c r="E184" s="229"/>
      <c r="F184" s="50"/>
      <c r="G184" s="51"/>
    </row>
    <row r="185" spans="1:7" ht="36.75" customHeight="1" x14ac:dyDescent="0.2">
      <c r="A185" s="297" t="str">
        <f>IF(C185="","",IF(ISERROR(MATCH(C185,Modello_CE!$D$433:$D$442,0)),"codice non valido",""))</f>
        <v/>
      </c>
      <c r="B185" s="298"/>
      <c r="C185" s="236"/>
      <c r="D185" s="48" t="str">
        <f>IF(C185="","",IF(ISERROR(INDEX(Modello_CE!$E$353:$E$362,MATCH(C185,Modello_CE!$D$353:$D$362,0))),"",(INDEX(Modello_CE!$E$353:$E$362,MATCH(C185,Modello_CE!$D$353:$D$362,0)))))</f>
        <v/>
      </c>
      <c r="E185" s="229"/>
      <c r="F185" s="50"/>
      <c r="G185" s="51"/>
    </row>
    <row r="186" spans="1:7" ht="36.75" customHeight="1" x14ac:dyDescent="0.2">
      <c r="A186" s="297" t="str">
        <f>IF(C186="","",IF(ISERROR(MATCH(C186,Modello_CE!$D$433:$D$442,0)),"codice non valido",""))</f>
        <v/>
      </c>
      <c r="B186" s="298"/>
      <c r="C186" s="236"/>
      <c r="D186" s="48" t="str">
        <f>IF(C186="","",IF(ISERROR(INDEX(Modello_CE!$E$353:$E$362,MATCH(C186,Modello_CE!$D$353:$D$362,0))),"",(INDEX(Modello_CE!$E$353:$E$362,MATCH(C186,Modello_CE!$D$353:$D$362,0)))))</f>
        <v/>
      </c>
      <c r="E186" s="229"/>
      <c r="F186" s="50"/>
      <c r="G186" s="51"/>
    </row>
    <row r="187" spans="1:7" ht="36.75" customHeight="1" x14ac:dyDescent="0.2">
      <c r="A187" s="297" t="str">
        <f>IF(C187="","",IF(ISERROR(MATCH(C187,Modello_CE!$D$433:$D$442,0)),"codice non valido",""))</f>
        <v/>
      </c>
      <c r="B187" s="298"/>
      <c r="C187" s="236"/>
      <c r="D187" s="48" t="str">
        <f>IF(C187="","",IF(ISERROR(INDEX(Modello_CE!$E$353:$E$362,MATCH(C187,Modello_CE!$D$353:$D$362,0))),"",(INDEX(Modello_CE!$E$353:$E$362,MATCH(C187,Modello_CE!$D$353:$D$362,0)))))</f>
        <v/>
      </c>
      <c r="E187" s="229"/>
      <c r="F187" s="50"/>
      <c r="G187" s="51"/>
    </row>
    <row r="188" spans="1:7" ht="36.75" customHeight="1" x14ac:dyDescent="0.2">
      <c r="A188" s="297" t="str">
        <f>IF(C188="","",IF(ISERROR(MATCH(C188,Modello_CE!$D$433:$D$442,0)),"codice non valido",""))</f>
        <v/>
      </c>
      <c r="B188" s="298"/>
      <c r="C188" s="236"/>
      <c r="D188" s="48" t="str">
        <f>IF(C188="","",IF(ISERROR(INDEX(Modello_CE!$E$353:$E$362,MATCH(C188,Modello_CE!$D$353:$D$362,0))),"",(INDEX(Modello_CE!$E$353:$E$362,MATCH(C188,Modello_CE!$D$353:$D$362,0)))))</f>
        <v/>
      </c>
      <c r="E188" s="229"/>
      <c r="F188" s="50"/>
      <c r="G188" s="51"/>
    </row>
    <row r="189" spans="1:7" ht="36.75" customHeight="1" x14ac:dyDescent="0.2">
      <c r="A189" s="297" t="str">
        <f>IF(C189="","",IF(ISERROR(MATCH(C189,Modello_CE!$D$433:$D$442,0)),"codice non valido",""))</f>
        <v/>
      </c>
      <c r="B189" s="298"/>
      <c r="C189" s="236"/>
      <c r="D189" s="48" t="str">
        <f>IF(C189="","",IF(ISERROR(INDEX(Modello_CE!$E$353:$E$362,MATCH(C189,Modello_CE!$D$353:$D$362,0))),"",(INDEX(Modello_CE!$E$353:$E$362,MATCH(C189,Modello_CE!$D$353:$D$362,0)))))</f>
        <v/>
      </c>
      <c r="E189" s="229"/>
      <c r="F189" s="50"/>
      <c r="G189" s="51"/>
    </row>
    <row r="190" spans="1:7" ht="36.75" customHeight="1" x14ac:dyDescent="0.2">
      <c r="A190" s="297" t="str">
        <f>IF(C190="","",IF(ISERROR(MATCH(C190,Modello_CE!$D$433:$D$442,0)),"codice non valido",""))</f>
        <v/>
      </c>
      <c r="B190" s="298"/>
      <c r="C190" s="236"/>
      <c r="D190" s="48" t="str">
        <f>IF(C190="","",IF(ISERROR(INDEX(Modello_CE!$E$353:$E$362,MATCH(C190,Modello_CE!$D$353:$D$362,0))),"",(INDEX(Modello_CE!$E$353:$E$362,MATCH(C190,Modello_CE!$D$353:$D$362,0)))))</f>
        <v/>
      </c>
      <c r="E190" s="229"/>
      <c r="F190" s="50"/>
      <c r="G190" s="51"/>
    </row>
    <row r="191" spans="1:7" ht="36.75" customHeight="1" x14ac:dyDescent="0.2">
      <c r="A191" s="297" t="str">
        <f>IF(C191="","",IF(ISERROR(MATCH(C191,Modello_CE!$D$433:$D$442,0)),"codice non valido",""))</f>
        <v/>
      </c>
      <c r="B191" s="298"/>
      <c r="C191" s="236"/>
      <c r="D191" s="48" t="str">
        <f>IF(C191="","",IF(ISERROR(INDEX(Modello_CE!$E$353:$E$362,MATCH(C191,Modello_CE!$D$353:$D$362,0))),"",(INDEX(Modello_CE!$E$353:$E$362,MATCH(C191,Modello_CE!$D$353:$D$362,0)))))</f>
        <v/>
      </c>
      <c r="E191" s="229"/>
      <c r="F191" s="50"/>
      <c r="G191" s="51"/>
    </row>
    <row r="192" spans="1:7" ht="36.75" customHeight="1" x14ac:dyDescent="0.2">
      <c r="A192" s="297" t="str">
        <f>IF(C192="","",IF(ISERROR(MATCH(C192,Modello_CE!$D$433:$D$442,0)),"codice non valido",""))</f>
        <v/>
      </c>
      <c r="B192" s="298"/>
      <c r="C192" s="236"/>
      <c r="D192" s="48" t="str">
        <f>IF(C192="","",IF(ISERROR(INDEX(Modello_CE!$E$353:$E$362,MATCH(C192,Modello_CE!$D$353:$D$362,0))),"",(INDEX(Modello_CE!$E$353:$E$362,MATCH(C192,Modello_CE!$D$353:$D$362,0)))))</f>
        <v/>
      </c>
      <c r="E192" s="229"/>
      <c r="F192" s="50"/>
      <c r="G192" s="51"/>
    </row>
    <row r="193" spans="1:7" ht="36.75" customHeight="1" x14ac:dyDescent="0.2">
      <c r="A193" s="297" t="str">
        <f>IF(C193="","",IF(ISERROR(MATCH(C193,Modello_CE!$D$433:$D$442,0)),"codice non valido",""))</f>
        <v/>
      </c>
      <c r="B193" s="298"/>
      <c r="C193" s="236"/>
      <c r="D193" s="48" t="str">
        <f>IF(C193="","",IF(ISERROR(INDEX(Modello_CE!$E$353:$E$362,MATCH(C193,Modello_CE!$D$353:$D$362,0))),"",(INDEX(Modello_CE!$E$353:$E$362,MATCH(C193,Modello_CE!$D$353:$D$362,0)))))</f>
        <v/>
      </c>
      <c r="E193" s="229"/>
      <c r="F193" s="50"/>
      <c r="G193" s="51"/>
    </row>
    <row r="194" spans="1:7" ht="36.75" customHeight="1" x14ac:dyDescent="0.2">
      <c r="A194" s="297" t="str">
        <f>IF(C194="","",IF(ISERROR(MATCH(C194,Modello_CE!$D$433:$D$442,0)),"codice non valido",""))</f>
        <v/>
      </c>
      <c r="B194" s="298"/>
      <c r="C194" s="236"/>
      <c r="D194" s="48" t="str">
        <f>IF(C194="","",IF(ISERROR(INDEX(Modello_CE!$E$353:$E$362,MATCH(C194,Modello_CE!$D$353:$D$362,0))),"",(INDEX(Modello_CE!$E$353:$E$362,MATCH(C194,Modello_CE!$D$353:$D$362,0)))))</f>
        <v/>
      </c>
      <c r="E194" s="229"/>
      <c r="F194" s="50"/>
      <c r="G194" s="51"/>
    </row>
    <row r="195" spans="1:7" ht="36.75" customHeight="1" x14ac:dyDescent="0.2">
      <c r="A195" s="297" t="str">
        <f>IF(C195="","",IF(ISERROR(MATCH(C195,Modello_CE!$D$433:$D$442,0)),"codice non valido",""))</f>
        <v/>
      </c>
      <c r="B195" s="298"/>
      <c r="C195" s="236"/>
      <c r="D195" s="48" t="str">
        <f>IF(C195="","",IF(ISERROR(INDEX(Modello_CE!$E$353:$E$362,MATCH(C195,Modello_CE!$D$353:$D$362,0))),"",(INDEX(Modello_CE!$E$353:$E$362,MATCH(C195,Modello_CE!$D$353:$D$362,0)))))</f>
        <v/>
      </c>
      <c r="E195" s="229"/>
      <c r="F195" s="50"/>
      <c r="G195" s="51"/>
    </row>
    <row r="196" spans="1:7" ht="36.75" customHeight="1" x14ac:dyDescent="0.2">
      <c r="A196" s="297" t="str">
        <f>IF(C196="","",IF(ISERROR(MATCH(C196,Modello_CE!$D$433:$D$442,0)),"codice non valido",""))</f>
        <v/>
      </c>
      <c r="B196" s="298"/>
      <c r="C196" s="236"/>
      <c r="D196" s="48" t="str">
        <f>IF(C196="","",IF(ISERROR(INDEX(Modello_CE!$E$353:$E$362,MATCH(C196,Modello_CE!$D$353:$D$362,0))),"",(INDEX(Modello_CE!$E$353:$E$362,MATCH(C196,Modello_CE!$D$353:$D$362,0)))))</f>
        <v/>
      </c>
      <c r="E196" s="229"/>
      <c r="F196" s="50"/>
      <c r="G196" s="51"/>
    </row>
    <row r="197" spans="1:7" ht="36.75" customHeight="1" x14ac:dyDescent="0.2">
      <c r="A197" s="297" t="str">
        <f>IF(C197="","",IF(ISERROR(MATCH(C197,Modello_CE!$D$433:$D$442,0)),"codice non valido",""))</f>
        <v/>
      </c>
      <c r="B197" s="298"/>
      <c r="C197" s="236"/>
      <c r="D197" s="48" t="str">
        <f>IF(C197="","",IF(ISERROR(INDEX(Modello_CE!$E$353:$E$362,MATCH(C197,Modello_CE!$D$353:$D$362,0))),"",(INDEX(Modello_CE!$E$353:$E$362,MATCH(C197,Modello_CE!$D$353:$D$362,0)))))</f>
        <v/>
      </c>
      <c r="E197" s="229"/>
      <c r="F197" s="50"/>
      <c r="G197" s="51"/>
    </row>
    <row r="198" spans="1:7" ht="36.75" customHeight="1" x14ac:dyDescent="0.2">
      <c r="A198" s="297" t="str">
        <f>IF(C198="","",IF(ISERROR(MATCH(C198,Modello_CE!$D$433:$D$442,0)),"codice non valido",""))</f>
        <v/>
      </c>
      <c r="B198" s="298"/>
      <c r="C198" s="236"/>
      <c r="D198" s="48" t="str">
        <f>IF(C198="","",IF(ISERROR(INDEX(Modello_CE!$E$353:$E$362,MATCH(C198,Modello_CE!$D$353:$D$362,0))),"",(INDEX(Modello_CE!$E$353:$E$362,MATCH(C198,Modello_CE!$D$353:$D$362,0)))))</f>
        <v/>
      </c>
      <c r="E198" s="229"/>
      <c r="F198" s="50"/>
      <c r="G198" s="51"/>
    </row>
    <row r="199" spans="1:7" ht="36.75" customHeight="1" x14ac:dyDescent="0.2">
      <c r="A199" s="297" t="str">
        <f>IF(C199="","",IF(ISERROR(MATCH(C199,Modello_CE!$D$433:$D$442,0)),"codice non valido",""))</f>
        <v/>
      </c>
      <c r="B199" s="298"/>
      <c r="C199" s="236"/>
      <c r="D199" s="48" t="str">
        <f>IF(C199="","",IF(ISERROR(INDEX(Modello_CE!$E$353:$E$362,MATCH(C199,Modello_CE!$D$353:$D$362,0))),"",(INDEX(Modello_CE!$E$353:$E$362,MATCH(C199,Modello_CE!$D$353:$D$362,0)))))</f>
        <v/>
      </c>
      <c r="E199" s="229"/>
      <c r="F199" s="50"/>
      <c r="G199" s="51"/>
    </row>
    <row r="200" spans="1:7" ht="36.75" customHeight="1" x14ac:dyDescent="0.2">
      <c r="A200" s="297" t="str">
        <f>IF(C200="","",IF(ISERROR(MATCH(C200,Modello_CE!$D$433:$D$442,0)),"codice non valido",""))</f>
        <v/>
      </c>
      <c r="B200" s="298"/>
      <c r="C200" s="236"/>
      <c r="D200" s="48" t="str">
        <f>IF(C200="","",IF(ISERROR(INDEX(Modello_CE!$E$353:$E$362,MATCH(C200,Modello_CE!$D$353:$D$362,0))),"",(INDEX(Modello_CE!$E$353:$E$362,MATCH(C200,Modello_CE!$D$353:$D$362,0)))))</f>
        <v/>
      </c>
      <c r="E200" s="229"/>
      <c r="F200" s="50"/>
      <c r="G200" s="51"/>
    </row>
    <row r="201" spans="1:7" ht="36.75" customHeight="1" x14ac:dyDescent="0.2">
      <c r="A201" s="297" t="str">
        <f>IF(C201="","",IF(ISERROR(MATCH(C201,Modello_CE!$D$433:$D$442,0)),"codice non valido",""))</f>
        <v/>
      </c>
      <c r="B201" s="298"/>
      <c r="C201" s="236"/>
      <c r="D201" s="48" t="str">
        <f>IF(C201="","",IF(ISERROR(INDEX(Modello_CE!$E$353:$E$362,MATCH(C201,Modello_CE!$D$353:$D$362,0))),"",(INDEX(Modello_CE!$E$353:$E$362,MATCH(C201,Modello_CE!$D$353:$D$362,0)))))</f>
        <v/>
      </c>
      <c r="E201" s="229"/>
      <c r="F201" s="50"/>
      <c r="G201" s="51"/>
    </row>
    <row r="202" spans="1:7" ht="36.75" customHeight="1" x14ac:dyDescent="0.2">
      <c r="A202" s="297" t="str">
        <f>IF(C202="","",IF(ISERROR(MATCH(C202,Modello_CE!$D$433:$D$442,0)),"codice non valido",""))</f>
        <v/>
      </c>
      <c r="B202" s="298"/>
      <c r="C202" s="236"/>
      <c r="D202" s="48" t="str">
        <f>IF(C202="","",IF(ISERROR(INDEX(Modello_CE!$E$353:$E$362,MATCH(C202,Modello_CE!$D$353:$D$362,0))),"",(INDEX(Modello_CE!$E$353:$E$362,MATCH(C202,Modello_CE!$D$353:$D$362,0)))))</f>
        <v/>
      </c>
      <c r="E202" s="229"/>
      <c r="F202" s="50"/>
      <c r="G202" s="51"/>
    </row>
    <row r="203" spans="1:7" ht="36.75" customHeight="1" x14ac:dyDescent="0.2">
      <c r="A203" s="297" t="str">
        <f>IF(C203="","",IF(ISERROR(MATCH(C203,Modello_CE!$D$433:$D$442,0)),"codice non valido",""))</f>
        <v/>
      </c>
      <c r="B203" s="298"/>
      <c r="C203" s="236"/>
      <c r="D203" s="48" t="str">
        <f>IF(C203="","",IF(ISERROR(INDEX(Modello_CE!$E$353:$E$362,MATCH(C203,Modello_CE!$D$353:$D$362,0))),"",(INDEX(Modello_CE!$E$353:$E$362,MATCH(C203,Modello_CE!$D$353:$D$362,0)))))</f>
        <v/>
      </c>
      <c r="E203" s="229"/>
      <c r="F203" s="50"/>
      <c r="G203" s="51"/>
    </row>
    <row r="204" spans="1:7" ht="36.75" customHeight="1" x14ac:dyDescent="0.2">
      <c r="A204" s="297" t="str">
        <f>IF(C204="","",IF(ISERROR(MATCH(C204,Modello_CE!$D$433:$D$442,0)),"codice non valido",""))</f>
        <v/>
      </c>
      <c r="B204" s="298"/>
      <c r="C204" s="236"/>
      <c r="D204" s="48" t="str">
        <f>IF(C204="","",IF(ISERROR(INDEX(Modello_CE!$E$353:$E$362,MATCH(C204,Modello_CE!$D$353:$D$362,0))),"",(INDEX(Modello_CE!$E$353:$E$362,MATCH(C204,Modello_CE!$D$353:$D$362,0)))))</f>
        <v/>
      </c>
      <c r="E204" s="229"/>
      <c r="F204" s="50"/>
      <c r="G204" s="51"/>
    </row>
    <row r="205" spans="1:7" ht="36.75" customHeight="1" x14ac:dyDescent="0.2">
      <c r="A205" s="297" t="str">
        <f>IF(C205="","",IF(ISERROR(MATCH(C205,Modello_CE!$D$433:$D$442,0)),"codice non valido",""))</f>
        <v/>
      </c>
      <c r="B205" s="298"/>
      <c r="C205" s="236"/>
      <c r="D205" s="48" t="str">
        <f>IF(C205="","",IF(ISERROR(INDEX(Modello_CE!$E$353:$E$362,MATCH(C205,Modello_CE!$D$353:$D$362,0))),"",(INDEX(Modello_CE!$E$353:$E$362,MATCH(C205,Modello_CE!$D$353:$D$362,0)))))</f>
        <v/>
      </c>
      <c r="E205" s="229"/>
      <c r="F205" s="50"/>
      <c r="G205" s="51"/>
    </row>
    <row r="206" spans="1:7" ht="36.75" customHeight="1" x14ac:dyDescent="0.2">
      <c r="A206" s="297" t="str">
        <f>IF(C206="","",IF(ISERROR(MATCH(C206,Modello_CE!$D$433:$D$442,0)),"codice non valido",""))</f>
        <v/>
      </c>
      <c r="B206" s="298"/>
      <c r="C206" s="236"/>
      <c r="D206" s="48" t="str">
        <f>IF(C206="","",IF(ISERROR(INDEX(Modello_CE!$E$353:$E$362,MATCH(C206,Modello_CE!$D$353:$D$362,0))),"",(INDEX(Modello_CE!$E$353:$E$362,MATCH(C206,Modello_CE!$D$353:$D$362,0)))))</f>
        <v/>
      </c>
      <c r="E206" s="229"/>
      <c r="F206" s="50"/>
      <c r="G206" s="51"/>
    </row>
    <row r="207" spans="1:7" ht="36.75" customHeight="1" x14ac:dyDescent="0.2">
      <c r="A207" s="297" t="str">
        <f>IF(C207="","",IF(ISERROR(MATCH(C207,Modello_CE!$D$433:$D$442,0)),"codice non valido",""))</f>
        <v/>
      </c>
      <c r="B207" s="298"/>
      <c r="C207" s="236"/>
      <c r="D207" s="48" t="str">
        <f>IF(C207="","",IF(ISERROR(INDEX(Modello_CE!$E$353:$E$362,MATCH(C207,Modello_CE!$D$353:$D$362,0))),"",(INDEX(Modello_CE!$E$353:$E$362,MATCH(C207,Modello_CE!$D$353:$D$362,0)))))</f>
        <v/>
      </c>
      <c r="E207" s="229"/>
      <c r="F207" s="50"/>
      <c r="G207" s="51"/>
    </row>
    <row r="208" spans="1:7" ht="36.75" customHeight="1" x14ac:dyDescent="0.2">
      <c r="A208" s="297" t="str">
        <f>IF(C208="","",IF(ISERROR(MATCH(C208,Modello_CE!$D$433:$D$442,0)),"codice non valido",""))</f>
        <v/>
      </c>
      <c r="B208" s="298"/>
      <c r="C208" s="236"/>
      <c r="D208" s="48"/>
      <c r="E208" s="229"/>
      <c r="F208" s="50"/>
      <c r="G208" s="51"/>
    </row>
    <row r="209" spans="1:7" ht="36.75" customHeight="1" x14ac:dyDescent="0.2">
      <c r="A209" s="297" t="str">
        <f>IF(C209="","",IF(ISERROR(MATCH(C209,Modello_CE!$D$433:$D$442,0)),"codice non valido",""))</f>
        <v/>
      </c>
      <c r="B209" s="298"/>
      <c r="C209" s="236"/>
      <c r="D209" s="48"/>
      <c r="E209" s="229"/>
      <c r="F209" s="50"/>
      <c r="G209" s="51"/>
    </row>
    <row r="210" spans="1:7" x14ac:dyDescent="0.2">
      <c r="A210" s="297" t="str">
        <f>IF(C210="","",IF(ISERROR(MATCH(C210,Modello_CE!$D$433:$D$442,0)),"codice non valido",""))</f>
        <v/>
      </c>
      <c r="B210" s="298"/>
      <c r="C210" s="195"/>
      <c r="D210" s="7"/>
      <c r="E210" s="229"/>
      <c r="F210" s="7"/>
      <c r="G210" s="7"/>
    </row>
    <row r="211" spans="1:7" x14ac:dyDescent="0.2">
      <c r="A211" s="297" t="str">
        <f>IF(C211="","",IF(ISERROR(MATCH(C211,Modello_CE!$D$433:$D$442,0)),"codice non valido",""))</f>
        <v/>
      </c>
      <c r="B211" s="298"/>
      <c r="C211" s="195"/>
      <c r="D211" s="7"/>
      <c r="E211" s="229"/>
      <c r="F211" s="7"/>
      <c r="G211" s="7"/>
    </row>
    <row r="212" spans="1:7" x14ac:dyDescent="0.2">
      <c r="C212" s="195"/>
      <c r="D212" s="7"/>
      <c r="E212" s="229"/>
      <c r="F212" s="7"/>
      <c r="G212" s="7"/>
    </row>
    <row r="213" spans="1:7" x14ac:dyDescent="0.2">
      <c r="C213" s="195"/>
      <c r="D213" s="7"/>
      <c r="E213" s="229"/>
      <c r="F213" s="7"/>
      <c r="G213" s="7"/>
    </row>
    <row r="214" spans="1:7" x14ac:dyDescent="0.2">
      <c r="C214" s="195"/>
      <c r="D214" s="7"/>
      <c r="E214" s="229"/>
      <c r="F214" s="7"/>
      <c r="G214" s="7"/>
    </row>
    <row r="215" spans="1:7" x14ac:dyDescent="0.2">
      <c r="C215" s="195"/>
      <c r="D215" s="7"/>
      <c r="E215" s="229"/>
      <c r="F215" s="7"/>
      <c r="G215" s="7"/>
    </row>
    <row r="216" spans="1:7" x14ac:dyDescent="0.2">
      <c r="C216" s="195"/>
      <c r="D216" s="7"/>
      <c r="E216" s="229"/>
      <c r="F216" s="7"/>
      <c r="G216" s="7"/>
    </row>
    <row r="217" spans="1:7" x14ac:dyDescent="0.2">
      <c r="C217" s="195"/>
      <c r="D217" s="7"/>
      <c r="E217" s="229"/>
      <c r="F217" s="7"/>
      <c r="G217" s="7"/>
    </row>
    <row r="218" spans="1:7" x14ac:dyDescent="0.2">
      <c r="C218" s="195"/>
      <c r="D218" s="7"/>
      <c r="E218" s="229"/>
      <c r="F218" s="7"/>
      <c r="G218" s="7"/>
    </row>
    <row r="219" spans="1:7" x14ac:dyDescent="0.2">
      <c r="C219" s="195"/>
      <c r="D219" s="7"/>
      <c r="E219" s="229"/>
      <c r="F219" s="7"/>
      <c r="G219" s="7"/>
    </row>
  </sheetData>
  <mergeCells count="116">
    <mergeCell ref="A209:B209"/>
    <mergeCell ref="A203:B203"/>
    <mergeCell ref="A204:B204"/>
    <mergeCell ref="A205:B205"/>
    <mergeCell ref="A206:B206"/>
    <mergeCell ref="A198:B198"/>
    <mergeCell ref="A208:B208"/>
    <mergeCell ref="A199:B199"/>
    <mergeCell ref="A200:B200"/>
    <mergeCell ref="A201:B201"/>
    <mergeCell ref="A202:B202"/>
    <mergeCell ref="A189:B189"/>
    <mergeCell ref="A190:B190"/>
    <mergeCell ref="A191:B191"/>
    <mergeCell ref="A192:B192"/>
    <mergeCell ref="A207:B207"/>
    <mergeCell ref="A193:B193"/>
    <mergeCell ref="A194:B194"/>
    <mergeCell ref="A195:B195"/>
    <mergeCell ref="A196:B196"/>
    <mergeCell ref="A197:B197"/>
    <mergeCell ref="A183:B183"/>
    <mergeCell ref="A184:B184"/>
    <mergeCell ref="A185:B185"/>
    <mergeCell ref="A186:B186"/>
    <mergeCell ref="A187:B187"/>
    <mergeCell ref="A188:B188"/>
    <mergeCell ref="A177:B177"/>
    <mergeCell ref="A178:B178"/>
    <mergeCell ref="A179:B179"/>
    <mergeCell ref="A180:B180"/>
    <mergeCell ref="A181:B181"/>
    <mergeCell ref="A182:B182"/>
    <mergeCell ref="A171:B171"/>
    <mergeCell ref="A172:B172"/>
    <mergeCell ref="A173:B173"/>
    <mergeCell ref="A174:B174"/>
    <mergeCell ref="A175:B175"/>
    <mergeCell ref="A176:B176"/>
    <mergeCell ref="A165:B165"/>
    <mergeCell ref="A166:B166"/>
    <mergeCell ref="A167:B167"/>
    <mergeCell ref="A168:B168"/>
    <mergeCell ref="A169:B169"/>
    <mergeCell ref="A170:B170"/>
    <mergeCell ref="A159:B159"/>
    <mergeCell ref="A160:B160"/>
    <mergeCell ref="A161:B161"/>
    <mergeCell ref="A162:B162"/>
    <mergeCell ref="A163:B163"/>
    <mergeCell ref="A164:B164"/>
    <mergeCell ref="A153:B153"/>
    <mergeCell ref="A154:B154"/>
    <mergeCell ref="A155:B155"/>
    <mergeCell ref="A156:B156"/>
    <mergeCell ref="A157:B157"/>
    <mergeCell ref="A158:B158"/>
    <mergeCell ref="A147:B147"/>
    <mergeCell ref="A148:B148"/>
    <mergeCell ref="A149:B149"/>
    <mergeCell ref="A150:B150"/>
    <mergeCell ref="A151:B151"/>
    <mergeCell ref="A152:B152"/>
    <mergeCell ref="A141:B141"/>
    <mergeCell ref="A142:B142"/>
    <mergeCell ref="A143:B143"/>
    <mergeCell ref="A144:B144"/>
    <mergeCell ref="A145:B145"/>
    <mergeCell ref="A146:B146"/>
    <mergeCell ref="A135:B135"/>
    <mergeCell ref="A136:B136"/>
    <mergeCell ref="A137:B137"/>
    <mergeCell ref="A138:B138"/>
    <mergeCell ref="A139:B139"/>
    <mergeCell ref="A140:B140"/>
    <mergeCell ref="A129:B129"/>
    <mergeCell ref="A130:B130"/>
    <mergeCell ref="A131:B131"/>
    <mergeCell ref="A132:B132"/>
    <mergeCell ref="A133:B133"/>
    <mergeCell ref="A134:B134"/>
    <mergeCell ref="A124:B124"/>
    <mergeCell ref="A125:B125"/>
    <mergeCell ref="A126:B126"/>
    <mergeCell ref="A127:B127"/>
    <mergeCell ref="A128:B128"/>
    <mergeCell ref="A117:B117"/>
    <mergeCell ref="A118:B118"/>
    <mergeCell ref="A119:B119"/>
    <mergeCell ref="A120:B120"/>
    <mergeCell ref="A121:B121"/>
    <mergeCell ref="A122:B122"/>
    <mergeCell ref="A211:B211"/>
    <mergeCell ref="C5:G5"/>
    <mergeCell ref="A99:B99"/>
    <mergeCell ref="A100:B100"/>
    <mergeCell ref="A101:B101"/>
    <mergeCell ref="A102:B102"/>
    <mergeCell ref="A103:B103"/>
    <mergeCell ref="A104:B104"/>
    <mergeCell ref="A97:B97"/>
    <mergeCell ref="A98:B98"/>
    <mergeCell ref="A210:B210"/>
    <mergeCell ref="A111:B111"/>
    <mergeCell ref="A112:B112"/>
    <mergeCell ref="A113:B113"/>
    <mergeCell ref="A114:B114"/>
    <mergeCell ref="A115:B115"/>
    <mergeCell ref="A116:B116"/>
    <mergeCell ref="A105:B105"/>
    <mergeCell ref="A106:B106"/>
    <mergeCell ref="A107:B107"/>
    <mergeCell ref="A108:B108"/>
    <mergeCell ref="A109:B109"/>
    <mergeCell ref="A110:B110"/>
    <mergeCell ref="A123:B123"/>
  </mergeCells>
  <dataValidations count="2">
    <dataValidation type="textLength" operator="equal" allowBlank="1" showInputMessage="1" showErrorMessage="1" sqref="C97:C209">
      <formula1>6</formula1>
    </dataValidation>
    <dataValidation type="decimal" operator="greaterThan" allowBlank="1" showInputMessage="1" showErrorMessage="1" sqref="D96 E7:E82 E83:E95">
      <formula1>-99999999999999900000</formula1>
    </dataValidation>
  </dataValidations>
  <pageMargins left="0.23622047244094491" right="0.23622047244094491" top="0.74803149606299213" bottom="0.74803149606299213" header="0.31496062992125984" footer="0.31496062992125984"/>
  <pageSetup paperSize="9" scale="80" orientation="landscape" r:id="rId1"/>
  <headerFooter alignWithMargins="0">
    <oddFooter>&amp;LAzienda Ospedaliera di Cosenza&amp;C&amp;P&amp;R&amp;"Arial,Corsivo"SOPRAVVENIENZE 
ATTIVE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20">
    <tabColor theme="0" tint="-0.34998626667073579"/>
  </sheetPr>
  <dimension ref="A1:H243"/>
  <sheetViews>
    <sheetView showGridLines="0" zoomScale="80" zoomScaleNormal="80" workbookViewId="0">
      <pane ySplit="6" topLeftCell="A7" activePane="bottomLeft" state="frozen"/>
      <selection activeCell="D16" sqref="D16"/>
      <selection pane="bottomLeft" activeCell="D10" sqref="D10"/>
    </sheetView>
  </sheetViews>
  <sheetFormatPr defaultRowHeight="12.75" x14ac:dyDescent="0.2"/>
  <cols>
    <col min="1" max="1" width="9.5703125" style="3" bestFit="1" customWidth="1"/>
    <col min="2" max="2" width="9.7109375" style="3" bestFit="1" customWidth="1"/>
    <col min="3" max="3" width="13.42578125" style="3" customWidth="1"/>
    <col min="4" max="4" width="101.85546875" style="3" customWidth="1"/>
    <col min="5" max="5" width="17.5703125" style="3" customWidth="1"/>
    <col min="6" max="6" width="21.140625" style="18" customWidth="1"/>
    <col min="7" max="7" width="25.85546875" style="3" customWidth="1"/>
    <col min="8" max="8" width="19" style="3" customWidth="1"/>
    <col min="9" max="16384" width="9.140625" style="3"/>
  </cols>
  <sheetData>
    <row r="1" spans="1:8" ht="25.5" x14ac:dyDescent="0.2">
      <c r="A1" s="20" t="str">
        <f>Modello_CE!A12</f>
        <v>Tipo Modello</v>
      </c>
      <c r="B1" s="13" t="str">
        <f>Modello_CE!B12</f>
        <v>C</v>
      </c>
      <c r="C1" s="33" t="str">
        <f>Modello_CE!C12</f>
        <v>Consuntivo</v>
      </c>
      <c r="D1" s="16"/>
      <c r="E1" s="16"/>
      <c r="F1" s="17"/>
      <c r="H1" s="30"/>
    </row>
    <row r="2" spans="1:8" x14ac:dyDescent="0.2">
      <c r="A2" s="20" t="str">
        <f>Modello_CE!A13</f>
        <v>Anno</v>
      </c>
      <c r="B2" s="13">
        <f>Modello_CE!B13</f>
        <v>2015</v>
      </c>
      <c r="C2" s="10"/>
      <c r="D2" s="16"/>
      <c r="E2" s="16"/>
      <c r="F2" s="17"/>
      <c r="H2" s="30"/>
    </row>
    <row r="3" spans="1:8" x14ac:dyDescent="0.2">
      <c r="A3" s="20" t="str">
        <f>Modello_CE!A14</f>
        <v>Azienda</v>
      </c>
      <c r="B3" s="14">
        <f>Modello_CE!B14</f>
        <v>912</v>
      </c>
      <c r="C3" s="26" t="str">
        <f>Modello_CE!C14</f>
        <v>A.O. DI COSENZA</v>
      </c>
      <c r="D3" s="12"/>
      <c r="E3" s="11"/>
      <c r="F3" s="15"/>
      <c r="H3" s="30"/>
    </row>
    <row r="4" spans="1:8" x14ac:dyDescent="0.2">
      <c r="F4" s="3"/>
    </row>
    <row r="5" spans="1:8" ht="26.25" customHeight="1" x14ac:dyDescent="0.2">
      <c r="C5" s="296" t="s">
        <v>179</v>
      </c>
      <c r="D5" s="296"/>
      <c r="E5" s="296"/>
      <c r="F5" s="296"/>
      <c r="G5" s="296"/>
    </row>
    <row r="6" spans="1:8" ht="38.25" customHeight="1" x14ac:dyDescent="0.2">
      <c r="C6" s="116" t="s">
        <v>171</v>
      </c>
      <c r="D6" s="116" t="s">
        <v>172</v>
      </c>
      <c r="E6" s="116" t="s">
        <v>173</v>
      </c>
      <c r="F6" s="116" t="s">
        <v>1061</v>
      </c>
      <c r="G6" s="116" t="s">
        <v>180</v>
      </c>
    </row>
    <row r="7" spans="1:8" x14ac:dyDescent="0.2">
      <c r="A7" s="121"/>
      <c r="B7" s="122"/>
    </row>
    <row r="8" spans="1:8" x14ac:dyDescent="0.2">
      <c r="A8" s="121"/>
      <c r="B8" s="122"/>
    </row>
    <row r="9" spans="1:8" x14ac:dyDescent="0.2">
      <c r="A9" s="121"/>
      <c r="B9" s="122"/>
    </row>
    <row r="10" spans="1:8" x14ac:dyDescent="0.2">
      <c r="A10" s="121"/>
      <c r="B10" s="122"/>
    </row>
    <row r="11" spans="1:8" x14ac:dyDescent="0.2">
      <c r="A11" s="121"/>
      <c r="B11" s="122"/>
    </row>
    <row r="12" spans="1:8" x14ac:dyDescent="0.2">
      <c r="A12" s="121"/>
      <c r="B12" s="122"/>
    </row>
    <row r="13" spans="1:8" x14ac:dyDescent="0.2">
      <c r="A13" s="121"/>
      <c r="B13" s="122"/>
    </row>
    <row r="14" spans="1:8" x14ac:dyDescent="0.2">
      <c r="A14" s="121"/>
      <c r="B14" s="122"/>
    </row>
    <row r="15" spans="1:8" x14ac:dyDescent="0.2">
      <c r="A15" s="121"/>
      <c r="B15" s="122"/>
    </row>
    <row r="16" spans="1:8" x14ac:dyDescent="0.2">
      <c r="A16" s="121"/>
      <c r="B16" s="122"/>
    </row>
    <row r="17" spans="1:2" x14ac:dyDescent="0.2">
      <c r="A17" s="121"/>
      <c r="B17" s="122"/>
    </row>
    <row r="18" spans="1:2" x14ac:dyDescent="0.2">
      <c r="A18" s="121"/>
      <c r="B18" s="122"/>
    </row>
    <row r="19" spans="1:2" x14ac:dyDescent="0.2">
      <c r="A19" s="121"/>
      <c r="B19" s="122"/>
    </row>
    <row r="20" spans="1:2" x14ac:dyDescent="0.2">
      <c r="A20" s="121"/>
      <c r="B20" s="122"/>
    </row>
    <row r="21" spans="1:2" x14ac:dyDescent="0.2">
      <c r="A21" s="121"/>
      <c r="B21" s="122"/>
    </row>
    <row r="22" spans="1:2" x14ac:dyDescent="0.2">
      <c r="A22" s="121"/>
      <c r="B22" s="122"/>
    </row>
    <row r="23" spans="1:2" x14ac:dyDescent="0.2">
      <c r="A23" s="121"/>
      <c r="B23" s="122"/>
    </row>
    <row r="24" spans="1:2" x14ac:dyDescent="0.2">
      <c r="A24" s="121"/>
      <c r="B24" s="122"/>
    </row>
    <row r="25" spans="1:2" x14ac:dyDescent="0.2">
      <c r="A25" s="121"/>
      <c r="B25" s="122"/>
    </row>
    <row r="26" spans="1:2" x14ac:dyDescent="0.2">
      <c r="A26" s="121"/>
      <c r="B26" s="122"/>
    </row>
    <row r="27" spans="1:2" x14ac:dyDescent="0.2">
      <c r="A27" s="121"/>
      <c r="B27" s="122"/>
    </row>
    <row r="28" spans="1:2" x14ac:dyDescent="0.2">
      <c r="A28" s="121"/>
      <c r="B28" s="122"/>
    </row>
    <row r="29" spans="1:2" x14ac:dyDescent="0.2">
      <c r="A29" s="121"/>
      <c r="B29" s="122"/>
    </row>
    <row r="30" spans="1:2" x14ac:dyDescent="0.2">
      <c r="A30" s="121"/>
      <c r="B30" s="122"/>
    </row>
    <row r="31" spans="1:2" x14ac:dyDescent="0.2">
      <c r="A31" s="121"/>
      <c r="B31" s="122"/>
    </row>
    <row r="32" spans="1:2" x14ac:dyDescent="0.2">
      <c r="A32" s="121"/>
      <c r="B32" s="122"/>
    </row>
    <row r="33" spans="1:2" x14ac:dyDescent="0.2">
      <c r="A33" s="121"/>
      <c r="B33" s="122"/>
    </row>
    <row r="34" spans="1:2" x14ac:dyDescent="0.2">
      <c r="A34" s="121"/>
      <c r="B34" s="122"/>
    </row>
    <row r="35" spans="1:2" x14ac:dyDescent="0.2">
      <c r="A35" s="121"/>
      <c r="B35" s="122"/>
    </row>
    <row r="36" spans="1:2" x14ac:dyDescent="0.2">
      <c r="A36" s="121"/>
      <c r="B36" s="122"/>
    </row>
    <row r="37" spans="1:2" x14ac:dyDescent="0.2">
      <c r="A37" s="121"/>
      <c r="B37" s="122"/>
    </row>
    <row r="38" spans="1:2" x14ac:dyDescent="0.2">
      <c r="A38" s="121"/>
      <c r="B38" s="122"/>
    </row>
    <row r="39" spans="1:2" x14ac:dyDescent="0.2">
      <c r="A39" s="121"/>
      <c r="B39" s="122"/>
    </row>
    <row r="40" spans="1:2" x14ac:dyDescent="0.2">
      <c r="A40" s="121"/>
      <c r="B40" s="122"/>
    </row>
    <row r="41" spans="1:2" x14ac:dyDescent="0.2">
      <c r="A41" s="121"/>
      <c r="B41" s="122"/>
    </row>
    <row r="42" spans="1:2" x14ac:dyDescent="0.2">
      <c r="A42" s="121"/>
      <c r="B42" s="122"/>
    </row>
    <row r="43" spans="1:2" x14ac:dyDescent="0.2">
      <c r="A43" s="121"/>
      <c r="B43" s="122"/>
    </row>
    <row r="44" spans="1:2" x14ac:dyDescent="0.2">
      <c r="A44" s="121"/>
      <c r="B44" s="122"/>
    </row>
    <row r="45" spans="1:2" x14ac:dyDescent="0.2">
      <c r="A45" s="121"/>
      <c r="B45" s="122"/>
    </row>
    <row r="46" spans="1:2" x14ac:dyDescent="0.2">
      <c r="A46" s="121"/>
      <c r="B46" s="122"/>
    </row>
    <row r="47" spans="1:2" x14ac:dyDescent="0.2">
      <c r="A47" s="121"/>
      <c r="B47" s="122"/>
    </row>
    <row r="48" spans="1:2" x14ac:dyDescent="0.2">
      <c r="A48" s="121"/>
      <c r="B48" s="122"/>
    </row>
    <row r="49" spans="1:2" x14ac:dyDescent="0.2">
      <c r="A49" s="121"/>
      <c r="B49" s="122"/>
    </row>
    <row r="50" spans="1:2" x14ac:dyDescent="0.2">
      <c r="A50" s="121"/>
      <c r="B50" s="122"/>
    </row>
    <row r="51" spans="1:2" x14ac:dyDescent="0.2">
      <c r="A51" s="121"/>
      <c r="B51" s="122"/>
    </row>
    <row r="52" spans="1:2" x14ac:dyDescent="0.2">
      <c r="A52" s="121"/>
      <c r="B52" s="122"/>
    </row>
    <row r="53" spans="1:2" x14ac:dyDescent="0.2">
      <c r="A53" s="121"/>
      <c r="B53" s="122"/>
    </row>
    <row r="54" spans="1:2" x14ac:dyDescent="0.2">
      <c r="A54" s="121"/>
      <c r="B54" s="122"/>
    </row>
    <row r="55" spans="1:2" x14ac:dyDescent="0.2">
      <c r="A55" s="121"/>
      <c r="B55" s="122"/>
    </row>
    <row r="56" spans="1:2" x14ac:dyDescent="0.2">
      <c r="A56" s="121"/>
      <c r="B56" s="122"/>
    </row>
    <row r="57" spans="1:2" x14ac:dyDescent="0.2">
      <c r="A57" s="121"/>
      <c r="B57" s="122"/>
    </row>
    <row r="58" spans="1:2" x14ac:dyDescent="0.2">
      <c r="A58" s="121"/>
      <c r="B58" s="122"/>
    </row>
    <row r="59" spans="1:2" x14ac:dyDescent="0.2">
      <c r="A59" s="121"/>
      <c r="B59" s="122"/>
    </row>
    <row r="60" spans="1:2" x14ac:dyDescent="0.2">
      <c r="A60" s="121"/>
      <c r="B60" s="122"/>
    </row>
    <row r="61" spans="1:2" x14ac:dyDescent="0.2">
      <c r="A61" s="121"/>
      <c r="B61" s="122"/>
    </row>
    <row r="62" spans="1:2" x14ac:dyDescent="0.2">
      <c r="A62" s="121"/>
      <c r="B62" s="122"/>
    </row>
    <row r="63" spans="1:2" x14ac:dyDescent="0.2">
      <c r="A63" s="121"/>
      <c r="B63" s="122"/>
    </row>
    <row r="64" spans="1:2" x14ac:dyDescent="0.2">
      <c r="A64" s="121"/>
      <c r="B64" s="122"/>
    </row>
    <row r="65" spans="1:2" x14ac:dyDescent="0.2">
      <c r="A65" s="121"/>
      <c r="B65" s="122"/>
    </row>
    <row r="66" spans="1:2" x14ac:dyDescent="0.2">
      <c r="A66" s="121"/>
      <c r="B66" s="122"/>
    </row>
    <row r="67" spans="1:2" x14ac:dyDescent="0.2">
      <c r="A67" s="121"/>
      <c r="B67" s="122"/>
    </row>
    <row r="68" spans="1:2" x14ac:dyDescent="0.2">
      <c r="A68" s="121"/>
      <c r="B68" s="122"/>
    </row>
    <row r="69" spans="1:2" x14ac:dyDescent="0.2">
      <c r="A69" s="121"/>
      <c r="B69" s="122"/>
    </row>
    <row r="70" spans="1:2" x14ac:dyDescent="0.2">
      <c r="A70" s="121"/>
      <c r="B70" s="122"/>
    </row>
    <row r="71" spans="1:2" x14ac:dyDescent="0.2">
      <c r="A71" s="121"/>
      <c r="B71" s="122"/>
    </row>
    <row r="72" spans="1:2" x14ac:dyDescent="0.2">
      <c r="A72" s="121"/>
      <c r="B72" s="122"/>
    </row>
    <row r="73" spans="1:2" x14ac:dyDescent="0.2">
      <c r="A73" s="121"/>
      <c r="B73" s="122"/>
    </row>
    <row r="74" spans="1:2" x14ac:dyDescent="0.2">
      <c r="A74" s="121"/>
      <c r="B74" s="122"/>
    </row>
    <row r="75" spans="1:2" x14ac:dyDescent="0.2">
      <c r="A75" s="121"/>
      <c r="B75" s="122"/>
    </row>
    <row r="76" spans="1:2" x14ac:dyDescent="0.2">
      <c r="A76" s="121"/>
      <c r="B76" s="122"/>
    </row>
    <row r="77" spans="1:2" x14ac:dyDescent="0.2">
      <c r="A77" s="121"/>
      <c r="B77" s="122"/>
    </row>
    <row r="78" spans="1:2" x14ac:dyDescent="0.2">
      <c r="A78" s="121"/>
      <c r="B78" s="122"/>
    </row>
    <row r="79" spans="1:2" x14ac:dyDescent="0.2">
      <c r="A79" s="121"/>
      <c r="B79" s="122"/>
    </row>
    <row r="80" spans="1:2" x14ac:dyDescent="0.2">
      <c r="A80" s="121"/>
      <c r="B80" s="122"/>
    </row>
    <row r="81" spans="1:2" x14ac:dyDescent="0.2">
      <c r="A81" s="121"/>
      <c r="B81" s="122"/>
    </row>
    <row r="82" spans="1:2" x14ac:dyDescent="0.2">
      <c r="A82" s="121"/>
      <c r="B82" s="122"/>
    </row>
    <row r="83" spans="1:2" x14ac:dyDescent="0.2">
      <c r="A83" s="121"/>
      <c r="B83" s="122"/>
    </row>
    <row r="84" spans="1:2" x14ac:dyDescent="0.2">
      <c r="A84" s="121"/>
      <c r="B84" s="122"/>
    </row>
    <row r="85" spans="1:2" x14ac:dyDescent="0.2">
      <c r="A85" s="121"/>
      <c r="B85" s="122"/>
    </row>
    <row r="86" spans="1:2" x14ac:dyDescent="0.2">
      <c r="A86" s="121"/>
      <c r="B86" s="122"/>
    </row>
    <row r="87" spans="1:2" x14ac:dyDescent="0.2">
      <c r="A87" s="121"/>
      <c r="B87" s="122"/>
    </row>
    <row r="88" spans="1:2" x14ac:dyDescent="0.2">
      <c r="A88" s="121"/>
      <c r="B88" s="122"/>
    </row>
    <row r="89" spans="1:2" x14ac:dyDescent="0.2">
      <c r="A89" s="121"/>
      <c r="B89" s="122"/>
    </row>
    <row r="90" spans="1:2" x14ac:dyDescent="0.2">
      <c r="A90" s="121"/>
      <c r="B90" s="122"/>
    </row>
    <row r="91" spans="1:2" x14ac:dyDescent="0.2">
      <c r="A91" s="121"/>
      <c r="B91" s="122"/>
    </row>
    <row r="92" spans="1:2" x14ac:dyDescent="0.2">
      <c r="A92" s="121"/>
      <c r="B92" s="122"/>
    </row>
    <row r="93" spans="1:2" x14ac:dyDescent="0.2">
      <c r="A93" s="121"/>
      <c r="B93" s="122"/>
    </row>
    <row r="94" spans="1:2" x14ac:dyDescent="0.2">
      <c r="A94" s="121"/>
      <c r="B94" s="122"/>
    </row>
    <row r="95" spans="1:2" x14ac:dyDescent="0.2">
      <c r="A95" s="121"/>
      <c r="B95" s="122"/>
    </row>
    <row r="96" spans="1:2" x14ac:dyDescent="0.2">
      <c r="A96" s="121"/>
      <c r="B96" s="122"/>
    </row>
    <row r="97" spans="1:2" x14ac:dyDescent="0.2">
      <c r="A97" s="121"/>
      <c r="B97" s="122"/>
    </row>
    <row r="98" spans="1:2" x14ac:dyDescent="0.2">
      <c r="A98" s="121"/>
      <c r="B98" s="122"/>
    </row>
    <row r="99" spans="1:2" x14ac:dyDescent="0.2">
      <c r="A99" s="121"/>
      <c r="B99" s="122"/>
    </row>
    <row r="100" spans="1:2" x14ac:dyDescent="0.2">
      <c r="A100" s="121"/>
      <c r="B100" s="122"/>
    </row>
    <row r="101" spans="1:2" x14ac:dyDescent="0.2">
      <c r="A101" s="121"/>
      <c r="B101" s="122"/>
    </row>
    <row r="102" spans="1:2" x14ac:dyDescent="0.2">
      <c r="A102" s="121"/>
      <c r="B102" s="122"/>
    </row>
    <row r="103" spans="1:2" x14ac:dyDescent="0.2">
      <c r="A103" s="121"/>
      <c r="B103" s="122"/>
    </row>
    <row r="104" spans="1:2" x14ac:dyDescent="0.2">
      <c r="A104" s="121"/>
      <c r="B104" s="122"/>
    </row>
    <row r="105" spans="1:2" x14ac:dyDescent="0.2">
      <c r="A105" s="121"/>
      <c r="B105" s="122"/>
    </row>
    <row r="106" spans="1:2" x14ac:dyDescent="0.2">
      <c r="A106" s="121"/>
      <c r="B106" s="122"/>
    </row>
    <row r="107" spans="1:2" x14ac:dyDescent="0.2">
      <c r="A107" s="121"/>
      <c r="B107" s="122"/>
    </row>
    <row r="108" spans="1:2" x14ac:dyDescent="0.2">
      <c r="A108" s="121"/>
      <c r="B108" s="122"/>
    </row>
    <row r="109" spans="1:2" x14ac:dyDescent="0.2">
      <c r="A109" s="121"/>
      <c r="B109" s="122"/>
    </row>
    <row r="110" spans="1:2" x14ac:dyDescent="0.2">
      <c r="A110" s="121"/>
      <c r="B110" s="122"/>
    </row>
    <row r="111" spans="1:2" x14ac:dyDescent="0.2">
      <c r="A111" s="121"/>
      <c r="B111" s="122"/>
    </row>
    <row r="112" spans="1:2" x14ac:dyDescent="0.2">
      <c r="A112" s="121"/>
      <c r="B112" s="122"/>
    </row>
    <row r="113" spans="1:7" x14ac:dyDescent="0.2">
      <c r="A113" s="121" t="str">
        <f>IF(C113="","",IF(ISERROR(MATCH(C113,Modello_CE!$D$459:$D$473,0)),"codice non valido",""))</f>
        <v/>
      </c>
      <c r="B113" s="122"/>
      <c r="C113" s="70"/>
      <c r="D113" s="52"/>
      <c r="E113" s="45"/>
      <c r="F113" s="123"/>
      <c r="G113" s="47"/>
    </row>
    <row r="114" spans="1:7" x14ac:dyDescent="0.2">
      <c r="A114" s="121" t="str">
        <f>IF(C114="","",IF(ISERROR(MATCH(C114,Modello_CE!$D$459:$D$473,0)),"codice non valido",""))</f>
        <v/>
      </c>
      <c r="B114" s="122"/>
      <c r="C114" s="70"/>
      <c r="D114" s="52"/>
      <c r="E114" s="45"/>
      <c r="F114" s="123"/>
      <c r="G114" s="47"/>
    </row>
    <row r="115" spans="1:7" x14ac:dyDescent="0.2">
      <c r="A115" s="121" t="str">
        <f>IF(C115="","",IF(ISERROR(MATCH(C115,Modello_CE!$D$459:$D$473,0)),"codice non valido",""))</f>
        <v/>
      </c>
      <c r="B115" s="122"/>
      <c r="C115" s="70"/>
      <c r="D115" s="52"/>
      <c r="E115" s="45"/>
      <c r="F115" s="123"/>
      <c r="G115" s="47"/>
    </row>
    <row r="116" spans="1:7" x14ac:dyDescent="0.2">
      <c r="A116" s="121" t="str">
        <f>IF(C116="","",IF(ISERROR(MATCH(C116,Modello_CE!$D$459:$D$473,0)),"codice non valido",""))</f>
        <v/>
      </c>
      <c r="B116" s="122"/>
      <c r="C116" s="70"/>
      <c r="D116" s="52"/>
      <c r="E116" s="45"/>
      <c r="F116" s="123"/>
      <c r="G116" s="47"/>
    </row>
    <row r="117" spans="1:7" x14ac:dyDescent="0.2">
      <c r="A117" s="121" t="str">
        <f>IF(C117="","",IF(ISERROR(MATCH(C117,Modello_CE!$D$459:$D$473,0)),"codice non valido",""))</f>
        <v/>
      </c>
      <c r="B117" s="122"/>
      <c r="C117" s="70"/>
      <c r="D117" s="52"/>
      <c r="E117" s="45"/>
      <c r="F117" s="123"/>
      <c r="G117" s="47"/>
    </row>
    <row r="118" spans="1:7" x14ac:dyDescent="0.2">
      <c r="A118" s="121" t="str">
        <f>IF(C118="","",IF(ISERROR(MATCH(C118,Modello_CE!$D$459:$D$473,0)),"codice non valido",""))</f>
        <v/>
      </c>
      <c r="B118" s="122"/>
      <c r="C118" s="70"/>
      <c r="D118" s="52"/>
      <c r="E118" s="45"/>
      <c r="F118" s="123"/>
      <c r="G118" s="47"/>
    </row>
    <row r="119" spans="1:7" x14ac:dyDescent="0.2">
      <c r="A119" s="121" t="str">
        <f>IF(C119="","",IF(ISERROR(MATCH(C119,Modello_CE!$D$459:$D$473,0)),"codice non valido",""))</f>
        <v/>
      </c>
      <c r="B119" s="122"/>
      <c r="C119" s="70"/>
      <c r="D119" s="52"/>
      <c r="E119" s="45"/>
      <c r="F119" s="123"/>
      <c r="G119" s="47"/>
    </row>
    <row r="120" spans="1:7" ht="36.75" customHeight="1" x14ac:dyDescent="0.2">
      <c r="A120" s="297" t="str">
        <f>IF(C120="","",IF(ISERROR(MATCH(C120,Modello_CE!$D$433:$D$442,0)),"codice non valido",""))</f>
        <v/>
      </c>
      <c r="B120" s="298"/>
      <c r="C120" s="6"/>
      <c r="D120" s="48" t="str">
        <f>IF(C120="","",IF(ISERROR(INDEX(Modello_CE!$E$353:$E$362,MATCH(C120,Modello_CE!$D$353:$D$362,0))),"",(INDEX(Modello_CE!$E$353:$E$362,MATCH(C120,Modello_CE!$D$353:$D$362,0)))))</f>
        <v/>
      </c>
      <c r="E120" s="49"/>
      <c r="F120" s="124"/>
      <c r="G120" s="51"/>
    </row>
    <row r="121" spans="1:7" ht="36.75" customHeight="1" x14ac:dyDescent="0.2">
      <c r="A121" s="297" t="str">
        <f>IF(C121="","",IF(ISERROR(MATCH(C121,Modello_CE!$D$433:$D$442,0)),"codice non valido",""))</f>
        <v/>
      </c>
      <c r="B121" s="298"/>
      <c r="C121" s="6"/>
      <c r="D121" s="48" t="str">
        <f>IF(C121="","",IF(ISERROR(INDEX(Modello_CE!$E$353:$E$362,MATCH(C121,Modello_CE!$D$353:$D$362,0))),"",(INDEX(Modello_CE!$E$353:$E$362,MATCH(C121,Modello_CE!$D$353:$D$362,0)))))</f>
        <v/>
      </c>
      <c r="E121" s="49"/>
      <c r="F121" s="124"/>
      <c r="G121" s="51"/>
    </row>
    <row r="122" spans="1:7" ht="36.75" customHeight="1" x14ac:dyDescent="0.2">
      <c r="A122" s="297" t="str">
        <f>IF(C122="","",IF(ISERROR(MATCH(C122,Modello_CE!$D$433:$D$442,0)),"codice non valido",""))</f>
        <v/>
      </c>
      <c r="B122" s="298"/>
      <c r="C122" s="6"/>
      <c r="D122" s="48" t="str">
        <f>IF(C122="","",IF(ISERROR(INDEX(Modello_CE!$E$353:$E$362,MATCH(C122,Modello_CE!$D$353:$D$362,0))),"",(INDEX(Modello_CE!$E$353:$E$362,MATCH(C122,Modello_CE!$D$353:$D$362,0)))))</f>
        <v/>
      </c>
      <c r="E122" s="49"/>
      <c r="F122" s="124"/>
      <c r="G122" s="51"/>
    </row>
    <row r="123" spans="1:7" ht="36.75" customHeight="1" x14ac:dyDescent="0.2">
      <c r="A123" s="297" t="str">
        <f>IF(C123="","",IF(ISERROR(MATCH(C123,Modello_CE!$D$433:$D$442,0)),"codice non valido",""))</f>
        <v/>
      </c>
      <c r="B123" s="298"/>
      <c r="C123" s="6"/>
      <c r="D123" s="48" t="str">
        <f>IF(C123="","",IF(ISERROR(INDEX(Modello_CE!$E$353:$E$362,MATCH(C123,Modello_CE!$D$353:$D$362,0))),"",(INDEX(Modello_CE!$E$353:$E$362,MATCH(C123,Modello_CE!$D$353:$D$362,0)))))</f>
        <v/>
      </c>
      <c r="E123" s="49"/>
      <c r="F123" s="124"/>
      <c r="G123" s="51"/>
    </row>
    <row r="124" spans="1:7" ht="36.75" customHeight="1" x14ac:dyDescent="0.2">
      <c r="A124" s="297" t="str">
        <f>IF(C124="","",IF(ISERROR(MATCH(C124,Modello_CE!$D$433:$D$442,0)),"codice non valido",""))</f>
        <v/>
      </c>
      <c r="B124" s="298"/>
      <c r="C124" s="6"/>
      <c r="D124" s="48" t="str">
        <f>IF(C124="","",IF(ISERROR(INDEX(Modello_CE!$E$353:$E$362,MATCH(C124,Modello_CE!$D$353:$D$362,0))),"",(INDEX(Modello_CE!$E$353:$E$362,MATCH(C124,Modello_CE!$D$353:$D$362,0)))))</f>
        <v/>
      </c>
      <c r="E124" s="49"/>
      <c r="F124" s="124"/>
      <c r="G124" s="51"/>
    </row>
    <row r="125" spans="1:7" ht="36.75" customHeight="1" x14ac:dyDescent="0.2">
      <c r="A125" s="297" t="str">
        <f>IF(C125="","",IF(ISERROR(MATCH(C125,Modello_CE!$D$433:$D$442,0)),"codice non valido",""))</f>
        <v/>
      </c>
      <c r="B125" s="298"/>
      <c r="C125" s="6"/>
      <c r="D125" s="48" t="str">
        <f>IF(C125="","",IF(ISERROR(INDEX(Modello_CE!$E$353:$E$362,MATCH(C125,Modello_CE!$D$353:$D$362,0))),"",(INDEX(Modello_CE!$E$353:$E$362,MATCH(C125,Modello_CE!$D$353:$D$362,0)))))</f>
        <v/>
      </c>
      <c r="E125" s="49"/>
      <c r="F125" s="124"/>
      <c r="G125" s="51"/>
    </row>
    <row r="126" spans="1:7" ht="36.75" customHeight="1" x14ac:dyDescent="0.2">
      <c r="A126" s="297" t="str">
        <f>IF(C126="","",IF(ISERROR(MATCH(C126,Modello_CE!$D$433:$D$442,0)),"codice non valido",""))</f>
        <v/>
      </c>
      <c r="B126" s="298"/>
      <c r="C126" s="6"/>
      <c r="D126" s="48" t="str">
        <f>IF(C126="","",IF(ISERROR(INDEX(Modello_CE!$E$353:$E$362,MATCH(C126,Modello_CE!$D$353:$D$362,0))),"",(INDEX(Modello_CE!$E$353:$E$362,MATCH(C126,Modello_CE!$D$353:$D$362,0)))))</f>
        <v/>
      </c>
      <c r="E126" s="49"/>
      <c r="F126" s="124"/>
      <c r="G126" s="51"/>
    </row>
    <row r="127" spans="1:7" ht="36.75" customHeight="1" x14ac:dyDescent="0.2">
      <c r="A127" s="297" t="str">
        <f>IF(C127="","",IF(ISERROR(MATCH(C127,Modello_CE!$D$433:$D$442,0)),"codice non valido",""))</f>
        <v/>
      </c>
      <c r="B127" s="298"/>
      <c r="C127" s="6"/>
      <c r="D127" s="48" t="str">
        <f>IF(C127="","",IF(ISERROR(INDEX(Modello_CE!$E$353:$E$362,MATCH(C127,Modello_CE!$D$353:$D$362,0))),"",(INDEX(Modello_CE!$E$353:$E$362,MATCH(C127,Modello_CE!$D$353:$D$362,0)))))</f>
        <v/>
      </c>
      <c r="E127" s="49"/>
      <c r="F127" s="124"/>
      <c r="G127" s="51"/>
    </row>
    <row r="128" spans="1:7" ht="36.75" customHeight="1" x14ac:dyDescent="0.2">
      <c r="A128" s="297" t="str">
        <f>IF(C128="","",IF(ISERROR(MATCH(C128,Modello_CE!$D$433:$D$442,0)),"codice non valido",""))</f>
        <v/>
      </c>
      <c r="B128" s="298"/>
      <c r="C128" s="6"/>
      <c r="D128" s="48" t="str">
        <f>IF(C128="","",IF(ISERROR(INDEX(Modello_CE!$E$353:$E$362,MATCH(C128,Modello_CE!$D$353:$D$362,0))),"",(INDEX(Modello_CE!$E$353:$E$362,MATCH(C128,Modello_CE!$D$353:$D$362,0)))))</f>
        <v/>
      </c>
      <c r="E128" s="49"/>
      <c r="F128" s="124"/>
      <c r="G128" s="51"/>
    </row>
    <row r="129" spans="1:7" ht="36.75" customHeight="1" x14ac:dyDescent="0.2">
      <c r="A129" s="297" t="str">
        <f>IF(C129="","",IF(ISERROR(MATCH(C129,Modello_CE!$D$433:$D$442,0)),"codice non valido",""))</f>
        <v/>
      </c>
      <c r="B129" s="298"/>
      <c r="C129" s="6"/>
      <c r="D129" s="48" t="str">
        <f>IF(C129="","",IF(ISERROR(INDEX(Modello_CE!$E$353:$E$362,MATCH(C129,Modello_CE!$D$353:$D$362,0))),"",(INDEX(Modello_CE!$E$353:$E$362,MATCH(C129,Modello_CE!$D$353:$D$362,0)))))</f>
        <v/>
      </c>
      <c r="E129" s="49"/>
      <c r="F129" s="124"/>
      <c r="G129" s="51"/>
    </row>
    <row r="130" spans="1:7" ht="36.75" customHeight="1" x14ac:dyDescent="0.2">
      <c r="A130" s="297" t="str">
        <f>IF(C130="","",IF(ISERROR(MATCH(C130,Modello_CE!$D$433:$D$442,0)),"codice non valido",""))</f>
        <v/>
      </c>
      <c r="B130" s="298"/>
      <c r="C130" s="6"/>
      <c r="D130" s="48" t="str">
        <f>IF(C130="","",IF(ISERROR(INDEX(Modello_CE!$E$353:$E$362,MATCH(C130,Modello_CE!$D$353:$D$362,0))),"",(INDEX(Modello_CE!$E$353:$E$362,MATCH(C130,Modello_CE!$D$353:$D$362,0)))))</f>
        <v/>
      </c>
      <c r="E130" s="49"/>
      <c r="F130" s="124"/>
      <c r="G130" s="51"/>
    </row>
    <row r="131" spans="1:7" ht="36.75" customHeight="1" x14ac:dyDescent="0.2">
      <c r="A131" s="297" t="str">
        <f>IF(C131="","",IF(ISERROR(MATCH(C131,Modello_CE!$D$433:$D$442,0)),"codice non valido",""))</f>
        <v/>
      </c>
      <c r="B131" s="298"/>
      <c r="C131" s="6"/>
      <c r="D131" s="48" t="str">
        <f>IF(C131="","",IF(ISERROR(INDEX(Modello_CE!$E$353:$E$362,MATCH(C131,Modello_CE!$D$353:$D$362,0))),"",(INDEX(Modello_CE!$E$353:$E$362,MATCH(C131,Modello_CE!$D$353:$D$362,0)))))</f>
        <v/>
      </c>
      <c r="E131" s="49"/>
      <c r="F131" s="124"/>
      <c r="G131" s="51"/>
    </row>
    <row r="132" spans="1:7" ht="36.75" customHeight="1" x14ac:dyDescent="0.2">
      <c r="A132" s="297" t="str">
        <f>IF(C132="","",IF(ISERROR(MATCH(C132,Modello_CE!$D$474:$D$483,0)),"codice non valido",""))</f>
        <v/>
      </c>
      <c r="B132" s="298"/>
      <c r="C132" s="6"/>
      <c r="D132" s="48" t="str">
        <f>IF(C132="","",IF(ISERROR(INDEX(Modello_CE!$E$394:$E$404,MATCH(C132,Modello_CE!$D$394:$D$404,0))),"",(INDEX(Modello_CE!$E$394:$E$404,MATCH(C132,Modello_CE!$D$394:$D$404,0)))))</f>
        <v/>
      </c>
      <c r="E132" s="49"/>
      <c r="F132" s="124"/>
      <c r="G132" s="51"/>
    </row>
    <row r="133" spans="1:7" ht="36.75" customHeight="1" x14ac:dyDescent="0.2">
      <c r="A133" s="297" t="str">
        <f>IF(C133="","",IF(ISERROR(MATCH(C133,Modello_CE!$D$474:$D$483,0)),"codice non valido",""))</f>
        <v/>
      </c>
      <c r="B133" s="298"/>
      <c r="C133" s="6"/>
      <c r="D133" s="48" t="str">
        <f>IF(C133="","",IF(ISERROR(INDEX(Modello_CE!$E$394:$E$404,MATCH(C133,Modello_CE!$D$394:$D$404,0))),"",(INDEX(Modello_CE!$E$394:$E$404,MATCH(C133,Modello_CE!$D$394:$D$404,0)))))</f>
        <v/>
      </c>
      <c r="E133" s="49"/>
      <c r="F133" s="124"/>
      <c r="G133" s="51"/>
    </row>
    <row r="134" spans="1:7" ht="36.75" customHeight="1" x14ac:dyDescent="0.2">
      <c r="A134" s="297" t="str">
        <f>IF(C134="","",IF(ISERROR(MATCH(C134,Modello_CE!$D$474:$D$483,0)),"codice non valido",""))</f>
        <v/>
      </c>
      <c r="B134" s="298"/>
      <c r="C134" s="6"/>
      <c r="D134" s="48" t="str">
        <f>IF(C134="","",IF(ISERROR(INDEX(Modello_CE!$E$394:$E$404,MATCH(C134,Modello_CE!$D$394:$D$404,0))),"",(INDEX(Modello_CE!$E$394:$E$404,MATCH(C134,Modello_CE!$D$394:$D$404,0)))))</f>
        <v/>
      </c>
      <c r="E134" s="49"/>
      <c r="F134" s="124"/>
      <c r="G134" s="51"/>
    </row>
    <row r="135" spans="1:7" ht="36.75" customHeight="1" x14ac:dyDescent="0.2">
      <c r="A135" s="297" t="str">
        <f>IF(C135="","",IF(ISERROR(MATCH(C135,Modello_CE!$D$474:$D$483,0)),"codice non valido",""))</f>
        <v/>
      </c>
      <c r="B135" s="298"/>
      <c r="C135" s="6"/>
      <c r="D135" s="48" t="str">
        <f>IF(C135="","",IF(ISERROR(INDEX(Modello_CE!$E$394:$E$404,MATCH(C135,Modello_CE!$D$394:$D$404,0))),"",(INDEX(Modello_CE!$E$394:$E$404,MATCH(C135,Modello_CE!$D$394:$D$404,0)))))</f>
        <v/>
      </c>
      <c r="E135" s="49"/>
      <c r="F135" s="124"/>
      <c r="G135" s="51"/>
    </row>
    <row r="136" spans="1:7" ht="36.75" customHeight="1" x14ac:dyDescent="0.2">
      <c r="A136" s="297" t="str">
        <f>IF(C136="","",IF(ISERROR(MATCH(C136,Modello_CE!$D$474:$D$483,0)),"codice non valido",""))</f>
        <v/>
      </c>
      <c r="B136" s="298"/>
      <c r="C136" s="6"/>
      <c r="D136" s="48" t="str">
        <f>IF(C136="","",IF(ISERROR(INDEX(Modello_CE!$E$394:$E$404,MATCH(C136,Modello_CE!$D$394:$D$404,0))),"",(INDEX(Modello_CE!$E$394:$E$404,MATCH(C136,Modello_CE!$D$394:$D$404,0)))))</f>
        <v/>
      </c>
      <c r="E136" s="49"/>
      <c r="F136" s="124"/>
      <c r="G136" s="51"/>
    </row>
    <row r="137" spans="1:7" ht="36.75" customHeight="1" x14ac:dyDescent="0.2">
      <c r="A137" s="297" t="str">
        <f>IF(C137="","",IF(ISERROR(MATCH(C137,Modello_CE!$D$474:$D$483,0)),"codice non valido",""))</f>
        <v/>
      </c>
      <c r="B137" s="298"/>
      <c r="C137" s="6"/>
      <c r="D137" s="48" t="str">
        <f>IF(C137="","",IF(ISERROR(INDEX(Modello_CE!$E$394:$E$404,MATCH(C137,Modello_CE!$D$394:$D$404,0))),"",(INDEX(Modello_CE!$E$394:$E$404,MATCH(C137,Modello_CE!$D$394:$D$404,0)))))</f>
        <v/>
      </c>
      <c r="E137" s="49"/>
      <c r="F137" s="124"/>
      <c r="G137" s="51"/>
    </row>
    <row r="138" spans="1:7" ht="36.75" customHeight="1" x14ac:dyDescent="0.2">
      <c r="A138" s="297" t="str">
        <f>IF(C138="","",IF(ISERROR(MATCH(C138,Modello_CE!$D$474:$D$483,0)),"codice non valido",""))</f>
        <v/>
      </c>
      <c r="B138" s="298"/>
      <c r="C138" s="6"/>
      <c r="D138" s="48" t="str">
        <f>IF(C138="","",IF(ISERROR(INDEX(Modello_CE!$E$394:$E$404,MATCH(C138,Modello_CE!$D$394:$D$404,0))),"",(INDEX(Modello_CE!$E$394:$E$404,MATCH(C138,Modello_CE!$D$394:$D$404,0)))))</f>
        <v/>
      </c>
      <c r="E138" s="49"/>
      <c r="F138" s="124"/>
      <c r="G138" s="51"/>
    </row>
    <row r="139" spans="1:7" ht="36.75" customHeight="1" x14ac:dyDescent="0.2">
      <c r="A139" s="297" t="str">
        <f>IF(C139="","",IF(ISERROR(MATCH(C139,Modello_CE!$D$474:$D$483,0)),"codice non valido",""))</f>
        <v/>
      </c>
      <c r="B139" s="298"/>
      <c r="C139" s="6"/>
      <c r="D139" s="48" t="str">
        <f>IF(C139="","",IF(ISERROR(INDEX(Modello_CE!$E$394:$E$404,MATCH(C139,Modello_CE!$D$394:$D$404,0))),"",(INDEX(Modello_CE!$E$394:$E$404,MATCH(C139,Modello_CE!$D$394:$D$404,0)))))</f>
        <v/>
      </c>
      <c r="E139" s="49"/>
      <c r="F139" s="124"/>
      <c r="G139" s="51"/>
    </row>
    <row r="140" spans="1:7" ht="36.75" customHeight="1" x14ac:dyDescent="0.2">
      <c r="A140" s="297" t="str">
        <f>IF(C140="","",IF(ISERROR(MATCH(C140,Modello_CE!$D$474:$D$483,0)),"codice non valido",""))</f>
        <v/>
      </c>
      <c r="B140" s="298"/>
      <c r="C140" s="6"/>
      <c r="D140" s="48" t="str">
        <f>IF(C140="","",IF(ISERROR(INDEX(Modello_CE!$E$394:$E$404,MATCH(C140,Modello_CE!$D$394:$D$404,0))),"",(INDEX(Modello_CE!$E$394:$E$404,MATCH(C140,Modello_CE!$D$394:$D$404,0)))))</f>
        <v/>
      </c>
      <c r="E140" s="49"/>
      <c r="F140" s="124"/>
      <c r="G140" s="51"/>
    </row>
    <row r="141" spans="1:7" ht="36.75" customHeight="1" x14ac:dyDescent="0.2">
      <c r="A141" s="297" t="str">
        <f>IF(C141="","",IF(ISERROR(MATCH(C141,Modello_CE!$D$474:$D$483,0)),"codice non valido",""))</f>
        <v/>
      </c>
      <c r="B141" s="298"/>
      <c r="C141" s="6"/>
      <c r="D141" s="48" t="str">
        <f>IF(C141="","",IF(ISERROR(INDEX(Modello_CE!$E$394:$E$404,MATCH(C141,Modello_CE!$D$394:$D$404,0))),"",(INDEX(Modello_CE!$E$394:$E$404,MATCH(C141,Modello_CE!$D$394:$D$404,0)))))</f>
        <v/>
      </c>
      <c r="E141" s="49"/>
      <c r="F141" s="124"/>
      <c r="G141" s="51"/>
    </row>
    <row r="142" spans="1:7" ht="36.75" customHeight="1" x14ac:dyDescent="0.2">
      <c r="A142" s="297" t="str">
        <f>IF(C142="","",IF(ISERROR(MATCH(C142,Modello_CE!$D$474:$D$483,0)),"codice non valido",""))</f>
        <v/>
      </c>
      <c r="B142" s="298"/>
      <c r="C142" s="6"/>
      <c r="D142" s="48" t="str">
        <f>IF(C142="","",IF(ISERROR(INDEX(Modello_CE!$E$394:$E$404,MATCH(C142,Modello_CE!$D$394:$D$404,0))),"",(INDEX(Modello_CE!$E$394:$E$404,MATCH(C142,Modello_CE!$D$394:$D$404,0)))))</f>
        <v/>
      </c>
      <c r="E142" s="49"/>
      <c r="F142" s="124"/>
      <c r="G142" s="51"/>
    </row>
    <row r="143" spans="1:7" ht="36.75" customHeight="1" x14ac:dyDescent="0.2">
      <c r="A143" s="297" t="str">
        <f>IF(C143="","",IF(ISERROR(MATCH(C143,Modello_CE!$D$474:$D$483,0)),"codice non valido",""))</f>
        <v/>
      </c>
      <c r="B143" s="298"/>
      <c r="C143" s="6"/>
      <c r="D143" s="48" t="str">
        <f>IF(C143="","",IF(ISERROR(INDEX(Modello_CE!$E$394:$E$404,MATCH(C143,Modello_CE!$D$394:$D$404,0))),"",(INDEX(Modello_CE!$E$394:$E$404,MATCH(C143,Modello_CE!$D$394:$D$404,0)))))</f>
        <v/>
      </c>
      <c r="E143" s="49"/>
      <c r="F143" s="124"/>
      <c r="G143" s="51"/>
    </row>
    <row r="144" spans="1:7" ht="36.75" customHeight="1" x14ac:dyDescent="0.2">
      <c r="A144" s="297" t="str">
        <f>IF(C144="","",IF(ISERROR(MATCH(C144,Modello_CE!$D$474:$D$483,0)),"codice non valido",""))</f>
        <v/>
      </c>
      <c r="B144" s="298"/>
      <c r="C144" s="6"/>
      <c r="D144" s="48" t="str">
        <f>IF(C144="","",IF(ISERROR(INDEX(Modello_CE!$E$394:$E$404,MATCH(C144,Modello_CE!$D$394:$D$404,0))),"",(INDEX(Modello_CE!$E$394:$E$404,MATCH(C144,Modello_CE!$D$394:$D$404,0)))))</f>
        <v/>
      </c>
      <c r="E144" s="49"/>
      <c r="F144" s="124"/>
      <c r="G144" s="51"/>
    </row>
    <row r="145" spans="1:7" ht="36.75" customHeight="1" x14ac:dyDescent="0.2">
      <c r="A145" s="297" t="str">
        <f>IF(C145="","",IF(ISERROR(MATCH(C145,Modello_CE!$D$474:$D$483,0)),"codice non valido",""))</f>
        <v/>
      </c>
      <c r="B145" s="298"/>
      <c r="C145" s="6"/>
      <c r="D145" s="48" t="str">
        <f>IF(C145="","",IF(ISERROR(INDEX(Modello_CE!$E$394:$E$404,MATCH(C145,Modello_CE!$D$394:$D$404,0))),"",(INDEX(Modello_CE!$E$394:$E$404,MATCH(C145,Modello_CE!$D$394:$D$404,0)))))</f>
        <v/>
      </c>
      <c r="E145" s="49"/>
      <c r="F145" s="124"/>
      <c r="G145" s="51"/>
    </row>
    <row r="146" spans="1:7" ht="36.75" customHeight="1" x14ac:dyDescent="0.2">
      <c r="A146" s="297" t="str">
        <f>IF(C146="","",IF(ISERROR(MATCH(C146,Modello_CE!$D$474:$D$483,0)),"codice non valido",""))</f>
        <v/>
      </c>
      <c r="B146" s="298"/>
      <c r="C146" s="6"/>
      <c r="D146" s="48" t="str">
        <f>IF(C146="","",IF(ISERROR(INDEX(Modello_CE!$E$394:$E$404,MATCH(C146,Modello_CE!$D$394:$D$404,0))),"",(INDEX(Modello_CE!$E$394:$E$404,MATCH(C146,Modello_CE!$D$394:$D$404,0)))))</f>
        <v/>
      </c>
      <c r="E146" s="49"/>
      <c r="F146" s="124"/>
      <c r="G146" s="51"/>
    </row>
    <row r="147" spans="1:7" ht="36.75" customHeight="1" x14ac:dyDescent="0.2">
      <c r="A147" s="297" t="str">
        <f>IF(C147="","",IF(ISERROR(MATCH(C147,Modello_CE!$D$474:$D$483,0)),"codice non valido",""))</f>
        <v/>
      </c>
      <c r="B147" s="298"/>
      <c r="C147" s="6"/>
      <c r="D147" s="48" t="str">
        <f>IF(C147="","",IF(ISERROR(INDEX(Modello_CE!$E$394:$E$404,MATCH(C147,Modello_CE!$D$394:$D$404,0))),"",(INDEX(Modello_CE!$E$394:$E$404,MATCH(C147,Modello_CE!$D$394:$D$404,0)))))</f>
        <v/>
      </c>
      <c r="E147" s="49"/>
      <c r="F147" s="124"/>
      <c r="G147" s="51"/>
    </row>
    <row r="148" spans="1:7" ht="36.75" customHeight="1" x14ac:dyDescent="0.2">
      <c r="A148" s="297" t="str">
        <f>IF(C148="","",IF(ISERROR(MATCH(C148,Modello_CE!$D$474:$D$483,0)),"codice non valido",""))</f>
        <v/>
      </c>
      <c r="B148" s="298"/>
      <c r="C148" s="6"/>
      <c r="D148" s="48" t="str">
        <f>IF(C148="","",IF(ISERROR(INDEX(Modello_CE!$E$394:$E$404,MATCH(C148,Modello_CE!$D$394:$D$404,0))),"",(INDEX(Modello_CE!$E$394:$E$404,MATCH(C148,Modello_CE!$D$394:$D$404,0)))))</f>
        <v/>
      </c>
      <c r="E148" s="49"/>
      <c r="F148" s="124"/>
      <c r="G148" s="51"/>
    </row>
    <row r="149" spans="1:7" ht="36.75" customHeight="1" x14ac:dyDescent="0.2">
      <c r="A149" s="297" t="str">
        <f>IF(C149="","",IF(ISERROR(MATCH(C149,Modello_CE!$D$474:$D$483,0)),"codice non valido",""))</f>
        <v/>
      </c>
      <c r="B149" s="298"/>
      <c r="C149" s="6"/>
      <c r="D149" s="48" t="str">
        <f>IF(C149="","",IF(ISERROR(INDEX(Modello_CE!$E$394:$E$404,MATCH(C149,Modello_CE!$D$394:$D$404,0))),"",(INDEX(Modello_CE!$E$394:$E$404,MATCH(C149,Modello_CE!$D$394:$D$404,0)))))</f>
        <v/>
      </c>
      <c r="E149" s="49"/>
      <c r="F149" s="124"/>
      <c r="G149" s="51"/>
    </row>
    <row r="150" spans="1:7" ht="36.75" customHeight="1" x14ac:dyDescent="0.2">
      <c r="A150" s="297" t="str">
        <f>IF(C150="","",IF(ISERROR(MATCH(C150,Modello_CE!$D$474:$D$483,0)),"codice non valido",""))</f>
        <v/>
      </c>
      <c r="B150" s="298"/>
      <c r="C150" s="6"/>
      <c r="D150" s="48" t="str">
        <f>IF(C150="","",IF(ISERROR(INDEX(Modello_CE!$E$394:$E$404,MATCH(C150,Modello_CE!$D$394:$D$404,0))),"",(INDEX(Modello_CE!$E$394:$E$404,MATCH(C150,Modello_CE!$D$394:$D$404,0)))))</f>
        <v/>
      </c>
      <c r="E150" s="49"/>
      <c r="F150" s="124"/>
      <c r="G150" s="51"/>
    </row>
    <row r="151" spans="1:7" ht="36.75" customHeight="1" x14ac:dyDescent="0.2">
      <c r="A151" s="297" t="str">
        <f>IF(C151="","",IF(ISERROR(MATCH(C151,Modello_CE!$D$474:$D$483,0)),"codice non valido",""))</f>
        <v/>
      </c>
      <c r="B151" s="298"/>
      <c r="C151" s="6"/>
      <c r="D151" s="48" t="str">
        <f>IF(C151="","",IF(ISERROR(INDEX(Modello_CE!$E$394:$E$404,MATCH(C151,Modello_CE!$D$394:$D$404,0))),"",(INDEX(Modello_CE!$E$394:$E$404,MATCH(C151,Modello_CE!$D$394:$D$404,0)))))</f>
        <v/>
      </c>
      <c r="E151" s="49"/>
      <c r="F151" s="124"/>
      <c r="G151" s="51"/>
    </row>
    <row r="152" spans="1:7" ht="36.75" customHeight="1" x14ac:dyDescent="0.2">
      <c r="A152" s="297" t="str">
        <f>IF(C152="","",IF(ISERROR(MATCH(C152,Modello_CE!$D$474:$D$483,0)),"codice non valido",""))</f>
        <v/>
      </c>
      <c r="B152" s="298"/>
      <c r="C152" s="6"/>
      <c r="D152" s="48" t="str">
        <f>IF(C152="","",IF(ISERROR(INDEX(Modello_CE!$E$394:$E$404,MATCH(C152,Modello_CE!$D$394:$D$404,0))),"",(INDEX(Modello_CE!$E$394:$E$404,MATCH(C152,Modello_CE!$D$394:$D$404,0)))))</f>
        <v/>
      </c>
      <c r="E152" s="49"/>
      <c r="F152" s="124"/>
      <c r="G152" s="51"/>
    </row>
    <row r="153" spans="1:7" ht="36.75" customHeight="1" x14ac:dyDescent="0.2">
      <c r="A153" s="297" t="str">
        <f>IF(C153="","",IF(ISERROR(MATCH(C153,Modello_CE!$D$474:$D$483,0)),"codice non valido",""))</f>
        <v/>
      </c>
      <c r="B153" s="298"/>
      <c r="C153" s="6"/>
      <c r="D153" s="48" t="str">
        <f>IF(C153="","",IF(ISERROR(INDEX(Modello_CE!$E$394:$E$404,MATCH(C153,Modello_CE!$D$394:$D$404,0))),"",(INDEX(Modello_CE!$E$394:$E$404,MATCH(C153,Modello_CE!$D$394:$D$404,0)))))</f>
        <v/>
      </c>
      <c r="E153" s="49"/>
      <c r="F153" s="124"/>
      <c r="G153" s="51"/>
    </row>
    <row r="154" spans="1:7" ht="36.75" customHeight="1" x14ac:dyDescent="0.2">
      <c r="A154" s="297" t="str">
        <f>IF(C154="","",IF(ISERROR(MATCH(C154,Modello_CE!$D$474:$D$483,0)),"codice non valido",""))</f>
        <v/>
      </c>
      <c r="B154" s="298"/>
      <c r="C154" s="6"/>
      <c r="D154" s="48" t="str">
        <f>IF(C154="","",IF(ISERROR(INDEX(Modello_CE!$E$394:$E$404,MATCH(C154,Modello_CE!$D$394:$D$404,0))),"",(INDEX(Modello_CE!$E$394:$E$404,MATCH(C154,Modello_CE!$D$394:$D$404,0)))))</f>
        <v/>
      </c>
      <c r="E154" s="49"/>
      <c r="F154" s="124"/>
      <c r="G154" s="51"/>
    </row>
    <row r="155" spans="1:7" ht="36.75" customHeight="1" x14ac:dyDescent="0.2">
      <c r="A155" s="297" t="str">
        <f>IF(C155="","",IF(ISERROR(MATCH(C155,Modello_CE!$D$474:$D$483,0)),"codice non valido",""))</f>
        <v/>
      </c>
      <c r="B155" s="298"/>
      <c r="C155" s="6"/>
      <c r="D155" s="48" t="str">
        <f>IF(C155="","",IF(ISERROR(INDEX(Modello_CE!$E$394:$E$404,MATCH(C155,Modello_CE!$D$394:$D$404,0))),"",(INDEX(Modello_CE!$E$394:$E$404,MATCH(C155,Modello_CE!$D$394:$D$404,0)))))</f>
        <v/>
      </c>
      <c r="E155" s="49"/>
      <c r="F155" s="124"/>
      <c r="G155" s="51"/>
    </row>
    <row r="156" spans="1:7" ht="36.75" customHeight="1" x14ac:dyDescent="0.2">
      <c r="A156" s="297" t="str">
        <f>IF(C156="","",IF(ISERROR(MATCH(C156,Modello_CE!$D$474:$D$483,0)),"codice non valido",""))</f>
        <v/>
      </c>
      <c r="B156" s="298"/>
      <c r="C156" s="6"/>
      <c r="D156" s="48" t="str">
        <f>IF(C156="","",IF(ISERROR(INDEX(Modello_CE!$E$394:$E$404,MATCH(C156,Modello_CE!$D$394:$D$404,0))),"",(INDEX(Modello_CE!$E$394:$E$404,MATCH(C156,Modello_CE!$D$394:$D$404,0)))))</f>
        <v/>
      </c>
      <c r="E156" s="49"/>
      <c r="F156" s="124"/>
      <c r="G156" s="51"/>
    </row>
    <row r="157" spans="1:7" ht="36.75" customHeight="1" x14ac:dyDescent="0.2">
      <c r="A157" s="297" t="str">
        <f>IF(C157="","",IF(ISERROR(MATCH(C157,Modello_CE!$D$474:$D$483,0)),"codice non valido",""))</f>
        <v/>
      </c>
      <c r="B157" s="298"/>
      <c r="C157" s="6"/>
      <c r="D157" s="48" t="str">
        <f>IF(C157="","",IF(ISERROR(INDEX(Modello_CE!$E$394:$E$404,MATCH(C157,Modello_CE!$D$394:$D$404,0))),"",(INDEX(Modello_CE!$E$394:$E$404,MATCH(C157,Modello_CE!$D$394:$D$404,0)))))</f>
        <v/>
      </c>
      <c r="E157" s="49"/>
      <c r="F157" s="124"/>
      <c r="G157" s="51"/>
    </row>
    <row r="158" spans="1:7" ht="36.75" customHeight="1" x14ac:dyDescent="0.2">
      <c r="A158" s="297" t="str">
        <f>IF(C158="","",IF(ISERROR(MATCH(C158,Modello_CE!$D$474:$D$483,0)),"codice non valido",""))</f>
        <v/>
      </c>
      <c r="B158" s="298"/>
      <c r="C158" s="6"/>
      <c r="D158" s="48" t="str">
        <f>IF(C158="","",IF(ISERROR(INDEX(Modello_CE!$E$394:$E$404,MATCH(C158,Modello_CE!$D$394:$D$404,0))),"",(INDEX(Modello_CE!$E$394:$E$404,MATCH(C158,Modello_CE!$D$394:$D$404,0)))))</f>
        <v/>
      </c>
      <c r="E158" s="49"/>
      <c r="F158" s="124"/>
      <c r="G158" s="51"/>
    </row>
    <row r="159" spans="1:7" ht="36.75" customHeight="1" x14ac:dyDescent="0.2">
      <c r="A159" s="297" t="str">
        <f>IF(C159="","",IF(ISERROR(MATCH(C159,Modello_CE!$D$474:$D$483,0)),"codice non valido",""))</f>
        <v/>
      </c>
      <c r="B159" s="298"/>
      <c r="C159" s="6"/>
      <c r="D159" s="48" t="str">
        <f>IF(C159="","",IF(ISERROR(INDEX(Modello_CE!$E$394:$E$404,MATCH(C159,Modello_CE!$D$394:$D$404,0))),"",(INDEX(Modello_CE!$E$394:$E$404,MATCH(C159,Modello_CE!$D$394:$D$404,0)))))</f>
        <v/>
      </c>
      <c r="E159" s="49"/>
      <c r="F159" s="124"/>
      <c r="G159" s="51"/>
    </row>
    <row r="160" spans="1:7" ht="36.75" customHeight="1" x14ac:dyDescent="0.2">
      <c r="A160" s="297" t="str">
        <f>IF(C160="","",IF(ISERROR(MATCH(C160,Modello_CE!$D$474:$D$483,0)),"codice non valido",""))</f>
        <v/>
      </c>
      <c r="B160" s="298"/>
      <c r="C160" s="6"/>
      <c r="D160" s="48" t="str">
        <f>IF(C160="","",IF(ISERROR(INDEX(Modello_CE!$E$394:$E$404,MATCH(C160,Modello_CE!$D$394:$D$404,0))),"",(INDEX(Modello_CE!$E$394:$E$404,MATCH(C160,Modello_CE!$D$394:$D$404,0)))))</f>
        <v/>
      </c>
      <c r="E160" s="49"/>
      <c r="F160" s="124"/>
      <c r="G160" s="51"/>
    </row>
    <row r="161" spans="1:7" ht="36.75" customHeight="1" x14ac:dyDescent="0.2">
      <c r="A161" s="297" t="str">
        <f>IF(C161="","",IF(ISERROR(MATCH(C161,Modello_CE!$D$474:$D$483,0)),"codice non valido",""))</f>
        <v/>
      </c>
      <c r="B161" s="298"/>
      <c r="C161" s="6"/>
      <c r="D161" s="48" t="str">
        <f>IF(C161="","",IF(ISERROR(INDEX(Modello_CE!$E$394:$E$404,MATCH(C161,Modello_CE!$D$394:$D$404,0))),"",(INDEX(Modello_CE!$E$394:$E$404,MATCH(C161,Modello_CE!$D$394:$D$404,0)))))</f>
        <v/>
      </c>
      <c r="E161" s="49"/>
      <c r="F161" s="124"/>
      <c r="G161" s="51"/>
    </row>
    <row r="162" spans="1:7" ht="36.75" customHeight="1" x14ac:dyDescent="0.2">
      <c r="A162" s="297" t="str">
        <f>IF(C162="","",IF(ISERROR(MATCH(C162,Modello_CE!$D$474:$D$483,0)),"codice non valido",""))</f>
        <v/>
      </c>
      <c r="B162" s="298"/>
      <c r="C162" s="6"/>
      <c r="D162" s="48" t="str">
        <f>IF(C162="","",IF(ISERROR(INDEX(Modello_CE!$E$394:$E$404,MATCH(C162,Modello_CE!$D$394:$D$404,0))),"",(INDEX(Modello_CE!$E$394:$E$404,MATCH(C162,Modello_CE!$D$394:$D$404,0)))))</f>
        <v/>
      </c>
      <c r="E162" s="49"/>
      <c r="F162" s="124"/>
      <c r="G162" s="51"/>
    </row>
    <row r="163" spans="1:7" ht="36.75" customHeight="1" x14ac:dyDescent="0.2">
      <c r="A163" s="297" t="str">
        <f>IF(C163="","",IF(ISERROR(MATCH(C163,Modello_CE!$D$474:$D$483,0)),"codice non valido",""))</f>
        <v/>
      </c>
      <c r="B163" s="298"/>
      <c r="C163" s="6"/>
      <c r="D163" s="48" t="str">
        <f>IF(C163="","",IF(ISERROR(INDEX(Modello_CE!$E$394:$E$404,MATCH(C163,Modello_CE!$D$394:$D$404,0))),"",(INDEX(Modello_CE!$E$394:$E$404,MATCH(C163,Modello_CE!$D$394:$D$404,0)))))</f>
        <v/>
      </c>
      <c r="E163" s="49"/>
      <c r="F163" s="124"/>
      <c r="G163" s="51"/>
    </row>
    <row r="164" spans="1:7" ht="36.75" customHeight="1" x14ac:dyDescent="0.2">
      <c r="A164" s="297" t="str">
        <f>IF(C164="","",IF(ISERROR(MATCH(C164,Modello_CE!$D$474:$D$483,0)),"codice non valido",""))</f>
        <v/>
      </c>
      <c r="B164" s="298"/>
      <c r="C164" s="6"/>
      <c r="D164" s="48" t="str">
        <f>IF(C164="","",IF(ISERROR(INDEX(Modello_CE!$E$394:$E$404,MATCH(C164,Modello_CE!$D$394:$D$404,0))),"",(INDEX(Modello_CE!$E$394:$E$404,MATCH(C164,Modello_CE!$D$394:$D$404,0)))))</f>
        <v/>
      </c>
      <c r="E164" s="49"/>
      <c r="F164" s="124"/>
      <c r="G164" s="51"/>
    </row>
    <row r="165" spans="1:7" ht="36.75" customHeight="1" x14ac:dyDescent="0.2">
      <c r="A165" s="297" t="str">
        <f>IF(C165="","",IF(ISERROR(MATCH(C165,Modello_CE!$D$474:$D$483,0)),"codice non valido",""))</f>
        <v/>
      </c>
      <c r="B165" s="298"/>
      <c r="C165" s="6"/>
      <c r="D165" s="48" t="str">
        <f>IF(C165="","",IF(ISERROR(INDEX(Modello_CE!$E$394:$E$404,MATCH(C165,Modello_CE!$D$394:$D$404,0))),"",(INDEX(Modello_CE!$E$394:$E$404,MATCH(C165,Modello_CE!$D$394:$D$404,0)))))</f>
        <v/>
      </c>
      <c r="E165" s="49"/>
      <c r="F165" s="124"/>
      <c r="G165" s="51"/>
    </row>
    <row r="166" spans="1:7" ht="36.75" customHeight="1" x14ac:dyDescent="0.2">
      <c r="A166" s="297" t="str">
        <f>IF(C166="","",IF(ISERROR(MATCH(C166,Modello_CE!$D$474:$D$483,0)),"codice non valido",""))</f>
        <v/>
      </c>
      <c r="B166" s="298"/>
      <c r="C166" s="6"/>
      <c r="D166" s="48" t="str">
        <f>IF(C166="","",IF(ISERROR(INDEX(Modello_CE!$E$394:$E$404,MATCH(C166,Modello_CE!$D$394:$D$404,0))),"",(INDEX(Modello_CE!$E$394:$E$404,MATCH(C166,Modello_CE!$D$394:$D$404,0)))))</f>
        <v/>
      </c>
      <c r="E166" s="49"/>
      <c r="F166" s="124"/>
      <c r="G166" s="51"/>
    </row>
    <row r="167" spans="1:7" ht="36.75" customHeight="1" x14ac:dyDescent="0.2">
      <c r="A167" s="297" t="str">
        <f>IF(C167="","",IF(ISERROR(MATCH(C167,Modello_CE!$D$474:$D$483,0)),"codice non valido",""))</f>
        <v/>
      </c>
      <c r="B167" s="298"/>
      <c r="C167" s="6"/>
      <c r="D167" s="48" t="str">
        <f>IF(C167="","",IF(ISERROR(INDEX(Modello_CE!$E$394:$E$404,MATCH(C167,Modello_CE!$D$394:$D$404,0))),"",(INDEX(Modello_CE!$E$394:$E$404,MATCH(C167,Modello_CE!$D$394:$D$404,0)))))</f>
        <v/>
      </c>
      <c r="E167" s="49"/>
      <c r="F167" s="124"/>
      <c r="G167" s="51"/>
    </row>
    <row r="168" spans="1:7" ht="36.75" customHeight="1" x14ac:dyDescent="0.2">
      <c r="A168" s="297" t="str">
        <f>IF(C168="","",IF(ISERROR(MATCH(C168,Modello_CE!$D$474:$D$483,0)),"codice non valido",""))</f>
        <v/>
      </c>
      <c r="B168" s="298"/>
      <c r="C168" s="6"/>
      <c r="D168" s="48" t="str">
        <f>IF(C168="","",IF(ISERROR(INDEX(Modello_CE!$E$394:$E$404,MATCH(C168,Modello_CE!$D$394:$D$404,0))),"",(INDEX(Modello_CE!$E$394:$E$404,MATCH(C168,Modello_CE!$D$394:$D$404,0)))))</f>
        <v/>
      </c>
      <c r="E168" s="49"/>
      <c r="F168" s="124"/>
      <c r="G168" s="51"/>
    </row>
    <row r="169" spans="1:7" ht="36.75" customHeight="1" x14ac:dyDescent="0.2">
      <c r="A169" s="297" t="str">
        <f>IF(C169="","",IF(ISERROR(MATCH(C169,Modello_CE!$D$474:$D$483,0)),"codice non valido",""))</f>
        <v/>
      </c>
      <c r="B169" s="298"/>
      <c r="C169" s="6"/>
      <c r="D169" s="48" t="str">
        <f>IF(C169="","",IF(ISERROR(INDEX(Modello_CE!$E$394:$E$404,MATCH(C169,Modello_CE!$D$394:$D$404,0))),"",(INDEX(Modello_CE!$E$394:$E$404,MATCH(C169,Modello_CE!$D$394:$D$404,0)))))</f>
        <v/>
      </c>
      <c r="E169" s="49"/>
      <c r="F169" s="124"/>
      <c r="G169" s="51"/>
    </row>
    <row r="170" spans="1:7" ht="36.75" customHeight="1" x14ac:dyDescent="0.2">
      <c r="A170" s="297" t="str">
        <f>IF(C170="","",IF(ISERROR(MATCH(C170,Modello_CE!$D$474:$D$483,0)),"codice non valido",""))</f>
        <v/>
      </c>
      <c r="B170" s="298"/>
      <c r="C170" s="6"/>
      <c r="D170" s="48" t="str">
        <f>IF(C170="","",IF(ISERROR(INDEX(Modello_CE!$E$394:$E$404,MATCH(C170,Modello_CE!$D$394:$D$404,0))),"",(INDEX(Modello_CE!$E$394:$E$404,MATCH(C170,Modello_CE!$D$394:$D$404,0)))))</f>
        <v/>
      </c>
      <c r="E170" s="49"/>
      <c r="F170" s="124"/>
      <c r="G170" s="51"/>
    </row>
    <row r="171" spans="1:7" ht="36.75" customHeight="1" x14ac:dyDescent="0.2">
      <c r="A171" s="297" t="str">
        <f>IF(C171="","",IF(ISERROR(MATCH(C171,Modello_CE!$D$474:$D$483,0)),"codice non valido",""))</f>
        <v/>
      </c>
      <c r="B171" s="298"/>
      <c r="C171" s="6"/>
      <c r="D171" s="48" t="str">
        <f>IF(C171="","",IF(ISERROR(INDEX(Modello_CE!$E$394:$E$404,MATCH(C171,Modello_CE!$D$394:$D$404,0))),"",(INDEX(Modello_CE!$E$394:$E$404,MATCH(C171,Modello_CE!$D$394:$D$404,0)))))</f>
        <v/>
      </c>
      <c r="E171" s="49"/>
      <c r="F171" s="124"/>
      <c r="G171" s="51"/>
    </row>
    <row r="172" spans="1:7" ht="36.75" customHeight="1" x14ac:dyDescent="0.2">
      <c r="A172" s="297" t="str">
        <f>IF(C172="","",IF(ISERROR(MATCH(C172,Modello_CE!$D$474:$D$483,0)),"codice non valido",""))</f>
        <v/>
      </c>
      <c r="B172" s="298"/>
      <c r="C172" s="6"/>
      <c r="D172" s="48" t="str">
        <f>IF(C172="","",IF(ISERROR(INDEX(Modello_CE!$E$394:$E$404,MATCH(C172,Modello_CE!$D$394:$D$404,0))),"",(INDEX(Modello_CE!$E$394:$E$404,MATCH(C172,Modello_CE!$D$394:$D$404,0)))))</f>
        <v/>
      </c>
      <c r="E172" s="49"/>
      <c r="F172" s="124"/>
      <c r="G172" s="51"/>
    </row>
    <row r="173" spans="1:7" ht="36.75" customHeight="1" x14ac:dyDescent="0.2">
      <c r="A173" s="297" t="str">
        <f>IF(C173="","",IF(ISERROR(MATCH(C173,Modello_CE!$D$474:$D$483,0)),"codice non valido",""))</f>
        <v/>
      </c>
      <c r="B173" s="298"/>
      <c r="C173" s="6"/>
      <c r="D173" s="48" t="str">
        <f>IF(C173="","",IF(ISERROR(INDEX(Modello_CE!$E$394:$E$404,MATCH(C173,Modello_CE!$D$394:$D$404,0))),"",(INDEX(Modello_CE!$E$394:$E$404,MATCH(C173,Modello_CE!$D$394:$D$404,0)))))</f>
        <v/>
      </c>
      <c r="E173" s="49"/>
      <c r="F173" s="124"/>
      <c r="G173" s="51"/>
    </row>
    <row r="174" spans="1:7" ht="36.75" customHeight="1" x14ac:dyDescent="0.2">
      <c r="A174" s="297" t="str">
        <f>IF(C174="","",IF(ISERROR(MATCH(C174,Modello_CE!$D$474:$D$483,0)),"codice non valido",""))</f>
        <v/>
      </c>
      <c r="B174" s="298"/>
      <c r="C174" s="6"/>
      <c r="D174" s="48" t="str">
        <f>IF(C174="","",IF(ISERROR(INDEX(Modello_CE!$E$394:$E$404,MATCH(C174,Modello_CE!$D$394:$D$404,0))),"",(INDEX(Modello_CE!$E$394:$E$404,MATCH(C174,Modello_CE!$D$394:$D$404,0)))))</f>
        <v/>
      </c>
      <c r="E174" s="49"/>
      <c r="F174" s="124"/>
      <c r="G174" s="51"/>
    </row>
    <row r="175" spans="1:7" ht="36.75" customHeight="1" x14ac:dyDescent="0.2">
      <c r="A175" s="297" t="str">
        <f>IF(C175="","",IF(ISERROR(MATCH(C175,Modello_CE!$D$474:$D$483,0)),"codice non valido",""))</f>
        <v/>
      </c>
      <c r="B175" s="298"/>
      <c r="C175" s="6"/>
      <c r="D175" s="48" t="str">
        <f>IF(C175="","",IF(ISERROR(INDEX(Modello_CE!$E$394:$E$404,MATCH(C175,Modello_CE!$D$394:$D$404,0))),"",(INDEX(Modello_CE!$E$394:$E$404,MATCH(C175,Modello_CE!$D$394:$D$404,0)))))</f>
        <v/>
      </c>
      <c r="E175" s="49"/>
      <c r="F175" s="124"/>
      <c r="G175" s="51"/>
    </row>
    <row r="176" spans="1:7" ht="36.75" customHeight="1" x14ac:dyDescent="0.2">
      <c r="A176" s="297" t="str">
        <f>IF(C176="","",IF(ISERROR(MATCH(C176,Modello_CE!$D$474:$D$483,0)),"codice non valido",""))</f>
        <v/>
      </c>
      <c r="B176" s="298"/>
      <c r="C176" s="6"/>
      <c r="D176" s="48" t="str">
        <f>IF(C176="","",IF(ISERROR(INDEX(Modello_CE!$E$394:$E$404,MATCH(C176,Modello_CE!$D$394:$D$404,0))),"",(INDEX(Modello_CE!$E$394:$E$404,MATCH(C176,Modello_CE!$D$394:$D$404,0)))))</f>
        <v/>
      </c>
      <c r="E176" s="49"/>
      <c r="F176" s="124"/>
      <c r="G176" s="51"/>
    </row>
    <row r="177" spans="1:7" ht="36.75" customHeight="1" x14ac:dyDescent="0.2">
      <c r="A177" s="297" t="str">
        <f>IF(C177="","",IF(ISERROR(MATCH(C177,Modello_CE!$D$474:$D$483,0)),"codice non valido",""))</f>
        <v/>
      </c>
      <c r="B177" s="298"/>
      <c r="C177" s="6"/>
      <c r="D177" s="48" t="str">
        <f>IF(C177="","",IF(ISERROR(INDEX(Modello_CE!$E$394:$E$404,MATCH(C177,Modello_CE!$D$394:$D$404,0))),"",(INDEX(Modello_CE!$E$394:$E$404,MATCH(C177,Modello_CE!$D$394:$D$404,0)))))</f>
        <v/>
      </c>
      <c r="E177" s="49"/>
      <c r="F177" s="124"/>
      <c r="G177" s="51"/>
    </row>
    <row r="178" spans="1:7" ht="36.75" customHeight="1" x14ac:dyDescent="0.2">
      <c r="A178" s="297" t="str">
        <f>IF(C178="","",IF(ISERROR(MATCH(C178,Modello_CE!$D$474:$D$483,0)),"codice non valido",""))</f>
        <v/>
      </c>
      <c r="B178" s="298"/>
      <c r="C178" s="6"/>
      <c r="D178" s="48" t="str">
        <f>IF(C178="","",IF(ISERROR(INDEX(Modello_CE!$E$394:$E$404,MATCH(C178,Modello_CE!$D$394:$D$404,0))),"",(INDEX(Modello_CE!$E$394:$E$404,MATCH(C178,Modello_CE!$D$394:$D$404,0)))))</f>
        <v/>
      </c>
      <c r="E178" s="49"/>
      <c r="F178" s="124"/>
      <c r="G178" s="51"/>
    </row>
    <row r="179" spans="1:7" ht="36.75" customHeight="1" x14ac:dyDescent="0.2">
      <c r="A179" s="297" t="str">
        <f>IF(C179="","",IF(ISERROR(MATCH(C179,Modello_CE!$D$474:$D$483,0)),"codice non valido",""))</f>
        <v/>
      </c>
      <c r="B179" s="298"/>
      <c r="C179" s="6"/>
      <c r="D179" s="48" t="str">
        <f>IF(C179="","",IF(ISERROR(INDEX(Modello_CE!$E$394:$E$404,MATCH(C179,Modello_CE!$D$394:$D$404,0))),"",(INDEX(Modello_CE!$E$394:$E$404,MATCH(C179,Modello_CE!$D$394:$D$404,0)))))</f>
        <v/>
      </c>
      <c r="E179" s="49"/>
      <c r="F179" s="124"/>
      <c r="G179" s="51"/>
    </row>
    <row r="180" spans="1:7" ht="36.75" customHeight="1" x14ac:dyDescent="0.2">
      <c r="A180" s="297" t="str">
        <f>IF(C180="","",IF(ISERROR(MATCH(C180,Modello_CE!$D$474:$D$483,0)),"codice non valido",""))</f>
        <v/>
      </c>
      <c r="B180" s="298"/>
      <c r="C180" s="6"/>
      <c r="D180" s="48" t="str">
        <f>IF(C180="","",IF(ISERROR(INDEX(Modello_CE!$E$394:$E$404,MATCH(C180,Modello_CE!$D$394:$D$404,0))),"",(INDEX(Modello_CE!$E$394:$E$404,MATCH(C180,Modello_CE!$D$394:$D$404,0)))))</f>
        <v/>
      </c>
      <c r="E180" s="49"/>
      <c r="F180" s="124"/>
      <c r="G180" s="51"/>
    </row>
    <row r="181" spans="1:7" ht="36.75" customHeight="1" x14ac:dyDescent="0.2">
      <c r="A181" s="297" t="str">
        <f>IF(C181="","",IF(ISERROR(MATCH(C181,Modello_CE!$D$474:$D$483,0)),"codice non valido",""))</f>
        <v/>
      </c>
      <c r="B181" s="298"/>
      <c r="C181" s="6"/>
      <c r="D181" s="48" t="str">
        <f>IF(C181="","",IF(ISERROR(INDEX(Modello_CE!$E$394:$E$404,MATCH(C181,Modello_CE!$D$394:$D$404,0))),"",(INDEX(Modello_CE!$E$394:$E$404,MATCH(C181,Modello_CE!$D$394:$D$404,0)))))</f>
        <v/>
      </c>
      <c r="E181" s="49"/>
      <c r="F181" s="124"/>
      <c r="G181" s="51"/>
    </row>
    <row r="182" spans="1:7" ht="36.75" customHeight="1" x14ac:dyDescent="0.2">
      <c r="A182" s="297" t="str">
        <f>IF(C182="","",IF(ISERROR(MATCH(C182,Modello_CE!$D$474:$D$483,0)),"codice non valido",""))</f>
        <v/>
      </c>
      <c r="B182" s="298"/>
      <c r="C182" s="6"/>
      <c r="D182" s="48" t="str">
        <f>IF(C182="","",IF(ISERROR(INDEX(Modello_CE!$E$394:$E$404,MATCH(C182,Modello_CE!$D$394:$D$404,0))),"",(INDEX(Modello_CE!$E$394:$E$404,MATCH(C182,Modello_CE!$D$394:$D$404,0)))))</f>
        <v/>
      </c>
      <c r="E182" s="49"/>
      <c r="F182" s="124"/>
      <c r="G182" s="51"/>
    </row>
    <row r="183" spans="1:7" ht="36.75" customHeight="1" x14ac:dyDescent="0.2">
      <c r="A183" s="297" t="str">
        <f>IF(C183="","",IF(ISERROR(MATCH(C183,Modello_CE!$D$474:$D$483,0)),"codice non valido",""))</f>
        <v/>
      </c>
      <c r="B183" s="298"/>
      <c r="C183" s="6"/>
      <c r="D183" s="48" t="str">
        <f>IF(C183="","",IF(ISERROR(INDEX(Modello_CE!$E$394:$E$404,MATCH(C183,Modello_CE!$D$394:$D$404,0))),"",(INDEX(Modello_CE!$E$394:$E$404,MATCH(C183,Modello_CE!$D$394:$D$404,0)))))</f>
        <v/>
      </c>
      <c r="E183" s="49"/>
      <c r="F183" s="124"/>
      <c r="G183" s="51"/>
    </row>
    <row r="184" spans="1:7" ht="36.75" customHeight="1" x14ac:dyDescent="0.2">
      <c r="A184" s="297" t="str">
        <f>IF(C184="","",IF(ISERROR(MATCH(C184,Modello_CE!$D$474:$D$483,0)),"codice non valido",""))</f>
        <v/>
      </c>
      <c r="B184" s="298"/>
      <c r="C184" s="6"/>
      <c r="D184" s="48" t="str">
        <f>IF(C184="","",IF(ISERROR(INDEX(Modello_CE!$E$394:$E$404,MATCH(C184,Modello_CE!$D$394:$D$404,0))),"",(INDEX(Modello_CE!$E$394:$E$404,MATCH(C184,Modello_CE!$D$394:$D$404,0)))))</f>
        <v/>
      </c>
      <c r="E184" s="49"/>
      <c r="F184" s="124"/>
      <c r="G184" s="51"/>
    </row>
    <row r="185" spans="1:7" ht="36.75" customHeight="1" x14ac:dyDescent="0.2">
      <c r="A185" s="297" t="str">
        <f>IF(C185="","",IF(ISERROR(MATCH(C185,Modello_CE!$D$474:$D$483,0)),"codice non valido",""))</f>
        <v/>
      </c>
      <c r="B185" s="298"/>
      <c r="C185" s="6"/>
      <c r="D185" s="48" t="str">
        <f>IF(C185="","",IF(ISERROR(INDEX(Modello_CE!$E$394:$E$404,MATCH(C185,Modello_CE!$D$394:$D$404,0))),"",(INDEX(Modello_CE!$E$394:$E$404,MATCH(C185,Modello_CE!$D$394:$D$404,0)))))</f>
        <v/>
      </c>
      <c r="E185" s="49"/>
      <c r="F185" s="124"/>
      <c r="G185" s="51"/>
    </row>
    <row r="186" spans="1:7" ht="36.75" customHeight="1" x14ac:dyDescent="0.2">
      <c r="A186" s="297" t="str">
        <f>IF(C186="","",IF(ISERROR(MATCH(C186,Modello_CE!$D$474:$D$483,0)),"codice non valido",""))</f>
        <v/>
      </c>
      <c r="B186" s="298"/>
      <c r="C186" s="6"/>
      <c r="D186" s="48" t="str">
        <f>IF(C186="","",IF(ISERROR(INDEX(Modello_CE!$E$394:$E$404,MATCH(C186,Modello_CE!$D$394:$D$404,0))),"",(INDEX(Modello_CE!$E$394:$E$404,MATCH(C186,Modello_CE!$D$394:$D$404,0)))))</f>
        <v/>
      </c>
      <c r="E186" s="49"/>
      <c r="F186" s="124"/>
      <c r="G186" s="51"/>
    </row>
    <row r="187" spans="1:7" ht="36.75" customHeight="1" x14ac:dyDescent="0.2">
      <c r="A187" s="297" t="str">
        <f>IF(C187="","",IF(ISERROR(MATCH(C187,Modello_CE!$D$474:$D$483,0)),"codice non valido",""))</f>
        <v/>
      </c>
      <c r="B187" s="298"/>
      <c r="C187" s="6"/>
      <c r="D187" s="48" t="str">
        <f>IF(C187="","",IF(ISERROR(INDEX(Modello_CE!$E$394:$E$404,MATCH(C187,Modello_CE!$D$394:$D$404,0))),"",(INDEX(Modello_CE!$E$394:$E$404,MATCH(C187,Modello_CE!$D$394:$D$404,0)))))</f>
        <v/>
      </c>
      <c r="E187" s="49"/>
      <c r="F187" s="124"/>
      <c r="G187" s="51"/>
    </row>
    <row r="188" spans="1:7" ht="36.75" customHeight="1" x14ac:dyDescent="0.2">
      <c r="A188" s="297" t="str">
        <f>IF(C188="","",IF(ISERROR(MATCH(C188,Modello_CE!$D$474:$D$483,0)),"codice non valido",""))</f>
        <v/>
      </c>
      <c r="B188" s="298"/>
      <c r="C188" s="6"/>
      <c r="D188" s="48" t="str">
        <f>IF(C188="","",IF(ISERROR(INDEX(Modello_CE!$E$394:$E$404,MATCH(C188,Modello_CE!$D$394:$D$404,0))),"",(INDEX(Modello_CE!$E$394:$E$404,MATCH(C188,Modello_CE!$D$394:$D$404,0)))))</f>
        <v/>
      </c>
      <c r="E188" s="49"/>
      <c r="F188" s="124"/>
      <c r="G188" s="51"/>
    </row>
    <row r="189" spans="1:7" ht="36.75" customHeight="1" x14ac:dyDescent="0.2">
      <c r="A189" s="297" t="str">
        <f>IF(C189="","",IF(ISERROR(MATCH(C189,Modello_CE!$D$474:$D$483,0)),"codice non valido",""))</f>
        <v/>
      </c>
      <c r="B189" s="298"/>
      <c r="C189" s="6"/>
      <c r="D189" s="48" t="str">
        <f>IF(C189="","",IF(ISERROR(INDEX(Modello_CE!$E$394:$E$404,MATCH(C189,Modello_CE!$D$394:$D$404,0))),"",(INDEX(Modello_CE!$E$394:$E$404,MATCH(C189,Modello_CE!$D$394:$D$404,0)))))</f>
        <v/>
      </c>
      <c r="E189" s="49"/>
      <c r="F189" s="124"/>
      <c r="G189" s="51"/>
    </row>
    <row r="190" spans="1:7" ht="36.75" customHeight="1" x14ac:dyDescent="0.2">
      <c r="A190" s="297" t="str">
        <f>IF(C190="","",IF(ISERROR(MATCH(C190,Modello_CE!$D$474:$D$483,0)),"codice non valido",""))</f>
        <v/>
      </c>
      <c r="B190" s="298"/>
      <c r="C190" s="6"/>
      <c r="D190" s="48" t="str">
        <f>IF(C190="","",IF(ISERROR(INDEX(Modello_CE!$E$394:$E$404,MATCH(C190,Modello_CE!$D$394:$D$404,0))),"",(INDEX(Modello_CE!$E$394:$E$404,MATCH(C190,Modello_CE!$D$394:$D$404,0)))))</f>
        <v/>
      </c>
      <c r="E190" s="49"/>
      <c r="F190" s="124"/>
      <c r="G190" s="51"/>
    </row>
    <row r="191" spans="1:7" ht="36.75" customHeight="1" x14ac:dyDescent="0.2">
      <c r="A191" s="297" t="str">
        <f>IF(C191="","",IF(ISERROR(MATCH(C191,Modello_CE!$D$474:$D$483,0)),"codice non valido",""))</f>
        <v/>
      </c>
      <c r="B191" s="298"/>
      <c r="C191" s="6"/>
      <c r="D191" s="48" t="str">
        <f>IF(C191="","",IF(ISERROR(INDEX(Modello_CE!$E$394:$E$404,MATCH(C191,Modello_CE!$D$394:$D$404,0))),"",(INDEX(Modello_CE!$E$394:$E$404,MATCH(C191,Modello_CE!$D$394:$D$404,0)))))</f>
        <v/>
      </c>
      <c r="E191" s="49"/>
      <c r="F191" s="124"/>
      <c r="G191" s="51"/>
    </row>
    <row r="192" spans="1:7" ht="36.75" customHeight="1" x14ac:dyDescent="0.2">
      <c r="A192" s="297" t="str">
        <f>IF(C192="","",IF(ISERROR(MATCH(C192,Modello_CE!$D$474:$D$483,0)),"codice non valido",""))</f>
        <v/>
      </c>
      <c r="B192" s="298"/>
      <c r="C192" s="6"/>
      <c r="D192" s="48" t="str">
        <f>IF(C192="","",IF(ISERROR(INDEX(Modello_CE!$E$394:$E$404,MATCH(C192,Modello_CE!$D$394:$D$404,0))),"",(INDEX(Modello_CE!$E$394:$E$404,MATCH(C192,Modello_CE!$D$394:$D$404,0)))))</f>
        <v/>
      </c>
      <c r="E192" s="49"/>
      <c r="F192" s="124"/>
      <c r="G192" s="51"/>
    </row>
    <row r="193" spans="1:7" ht="36.75" customHeight="1" x14ac:dyDescent="0.2">
      <c r="A193" s="297" t="str">
        <f>IF(C193="","",IF(ISERROR(MATCH(C193,Modello_CE!$D$474:$D$483,0)),"codice non valido",""))</f>
        <v/>
      </c>
      <c r="B193" s="298"/>
      <c r="C193" s="6"/>
      <c r="D193" s="48" t="str">
        <f>IF(C193="","",IF(ISERROR(INDEX(Modello_CE!$E$394:$E$404,MATCH(C193,Modello_CE!$D$394:$D$404,0))),"",(INDEX(Modello_CE!$E$394:$E$404,MATCH(C193,Modello_CE!$D$394:$D$404,0)))))</f>
        <v/>
      </c>
      <c r="E193" s="49"/>
      <c r="F193" s="124"/>
      <c r="G193" s="51"/>
    </row>
    <row r="194" spans="1:7" ht="36.75" customHeight="1" x14ac:dyDescent="0.2">
      <c r="A194" s="297" t="str">
        <f>IF(C194="","",IF(ISERROR(MATCH(C194,Modello_CE!$D$474:$D$483,0)),"codice non valido",""))</f>
        <v/>
      </c>
      <c r="B194" s="298"/>
      <c r="C194" s="6"/>
      <c r="D194" s="48" t="str">
        <f>IF(C194="","",IF(ISERROR(INDEX(Modello_CE!$E$394:$E$404,MATCH(C194,Modello_CE!$D$394:$D$404,0))),"",(INDEX(Modello_CE!$E$394:$E$404,MATCH(C194,Modello_CE!$D$394:$D$404,0)))))</f>
        <v/>
      </c>
      <c r="E194" s="49"/>
      <c r="F194" s="124"/>
      <c r="G194" s="51"/>
    </row>
    <row r="195" spans="1:7" ht="36.75" customHeight="1" x14ac:dyDescent="0.2">
      <c r="A195" s="297" t="str">
        <f>IF(C195="","",IF(ISERROR(MATCH(C195,Modello_CE!$D$474:$D$483,0)),"codice non valido",""))</f>
        <v/>
      </c>
      <c r="B195" s="298"/>
      <c r="C195" s="6"/>
      <c r="D195" s="48" t="str">
        <f>IF(C195="","",IF(ISERROR(INDEX(Modello_CE!$E$394:$E$404,MATCH(C195,Modello_CE!$D$394:$D$404,0))),"",(INDEX(Modello_CE!$E$394:$E$404,MATCH(C195,Modello_CE!$D$394:$D$404,0)))))</f>
        <v/>
      </c>
      <c r="E195" s="49"/>
      <c r="F195" s="124"/>
      <c r="G195" s="51"/>
    </row>
    <row r="196" spans="1:7" ht="36.75" customHeight="1" x14ac:dyDescent="0.2">
      <c r="A196" s="297" t="str">
        <f>IF(C196="","",IF(ISERROR(MATCH(C196,Modello_CE!$D$474:$D$483,0)),"codice non valido",""))</f>
        <v/>
      </c>
      <c r="B196" s="298"/>
      <c r="C196" s="6"/>
      <c r="D196" s="48" t="str">
        <f>IF(C196="","",IF(ISERROR(INDEX(Modello_CE!$E$394:$E$404,MATCH(C196,Modello_CE!$D$394:$D$404,0))),"",(INDEX(Modello_CE!$E$394:$E$404,MATCH(C196,Modello_CE!$D$394:$D$404,0)))))</f>
        <v/>
      </c>
      <c r="E196" s="49"/>
      <c r="F196" s="124"/>
      <c r="G196" s="51"/>
    </row>
    <row r="197" spans="1:7" ht="36.75" customHeight="1" x14ac:dyDescent="0.2">
      <c r="A197" s="297" t="str">
        <f>IF(C197="","",IF(ISERROR(MATCH(C197,Modello_CE!$D$474:$D$483,0)),"codice non valido",""))</f>
        <v/>
      </c>
      <c r="B197" s="298"/>
      <c r="C197" s="6"/>
      <c r="D197" s="48" t="str">
        <f>IF(C197="","",IF(ISERROR(INDEX(Modello_CE!$E$394:$E$404,MATCH(C197,Modello_CE!$D$394:$D$404,0))),"",(INDEX(Modello_CE!$E$394:$E$404,MATCH(C197,Modello_CE!$D$394:$D$404,0)))))</f>
        <v/>
      </c>
      <c r="E197" s="49"/>
      <c r="F197" s="124"/>
      <c r="G197" s="51"/>
    </row>
    <row r="198" spans="1:7" ht="36.75" customHeight="1" x14ac:dyDescent="0.2">
      <c r="A198" s="297" t="str">
        <f>IF(C198="","",IF(ISERROR(MATCH(C198,Modello_CE!$D$474:$D$483,0)),"codice non valido",""))</f>
        <v/>
      </c>
      <c r="B198" s="298"/>
      <c r="C198" s="6"/>
      <c r="D198" s="48" t="str">
        <f>IF(C198="","",IF(ISERROR(INDEX(Modello_CE!$E$394:$E$404,MATCH(C198,Modello_CE!$D$394:$D$404,0))),"",(INDEX(Modello_CE!$E$394:$E$404,MATCH(C198,Modello_CE!$D$394:$D$404,0)))))</f>
        <v/>
      </c>
      <c r="E198" s="49"/>
      <c r="F198" s="124"/>
      <c r="G198" s="51"/>
    </row>
    <row r="199" spans="1:7" ht="36.75" customHeight="1" x14ac:dyDescent="0.2">
      <c r="A199" s="297" t="str">
        <f>IF(C199="","",IF(ISERROR(MATCH(C199,Modello_CE!$D$474:$D$483,0)),"codice non valido",""))</f>
        <v/>
      </c>
      <c r="B199" s="298"/>
      <c r="C199" s="6"/>
      <c r="D199" s="48" t="str">
        <f>IF(C199="","",IF(ISERROR(INDEX(Modello_CE!$E$394:$E$404,MATCH(C199,Modello_CE!$D$394:$D$404,0))),"",(INDEX(Modello_CE!$E$394:$E$404,MATCH(C199,Modello_CE!$D$394:$D$404,0)))))</f>
        <v/>
      </c>
      <c r="E199" s="49"/>
      <c r="F199" s="124"/>
      <c r="G199" s="51"/>
    </row>
    <row r="200" spans="1:7" ht="36.75" customHeight="1" x14ac:dyDescent="0.2">
      <c r="A200" s="297" t="str">
        <f>IF(C200="","",IF(ISERROR(MATCH(C200,Modello_CE!$D$474:$D$483,0)),"codice non valido",""))</f>
        <v/>
      </c>
      <c r="B200" s="298"/>
      <c r="C200" s="6"/>
      <c r="D200" s="48" t="str">
        <f>IF(C200="","",IF(ISERROR(INDEX(Modello_CE!$E$394:$E$404,MATCH(C200,Modello_CE!$D$394:$D$404,0))),"",(INDEX(Modello_CE!$E$394:$E$404,MATCH(C200,Modello_CE!$D$394:$D$404,0)))))</f>
        <v/>
      </c>
      <c r="E200" s="49"/>
      <c r="F200" s="124"/>
      <c r="G200" s="51"/>
    </row>
    <row r="201" spans="1:7" ht="36.75" customHeight="1" x14ac:dyDescent="0.2">
      <c r="A201" s="297" t="str">
        <f>IF(C201="","",IF(ISERROR(MATCH(C201,Modello_CE!$D$474:$D$483,0)),"codice non valido",""))</f>
        <v/>
      </c>
      <c r="B201" s="298"/>
      <c r="C201" s="6"/>
      <c r="D201" s="48" t="str">
        <f>IF(C201="","",IF(ISERROR(INDEX(Modello_CE!$E$394:$E$404,MATCH(C201,Modello_CE!$D$394:$D$404,0))),"",(INDEX(Modello_CE!$E$394:$E$404,MATCH(C201,Modello_CE!$D$394:$D$404,0)))))</f>
        <v/>
      </c>
      <c r="E201" s="49"/>
      <c r="F201" s="124"/>
      <c r="G201" s="51"/>
    </row>
    <row r="202" spans="1:7" ht="36.75" customHeight="1" x14ac:dyDescent="0.2">
      <c r="A202" s="297" t="str">
        <f>IF(C202="","",IF(ISERROR(MATCH(C202,Modello_CE!$D$474:$D$483,0)),"codice non valido",""))</f>
        <v/>
      </c>
      <c r="B202" s="298"/>
      <c r="C202" s="6"/>
      <c r="D202" s="48" t="str">
        <f>IF(C202="","",IF(ISERROR(INDEX(Modello_CE!$E$394:$E$404,MATCH(C202,Modello_CE!$D$394:$D$404,0))),"",(INDEX(Modello_CE!$E$394:$E$404,MATCH(C202,Modello_CE!$D$394:$D$404,0)))))</f>
        <v/>
      </c>
      <c r="E202" s="49"/>
      <c r="F202" s="124"/>
      <c r="G202" s="51"/>
    </row>
    <row r="203" spans="1:7" ht="36.75" customHeight="1" x14ac:dyDescent="0.2">
      <c r="A203" s="297" t="str">
        <f>IF(C203="","",IF(ISERROR(MATCH(C203,Modello_CE!$D$474:$D$483,0)),"codice non valido",""))</f>
        <v/>
      </c>
      <c r="B203" s="298"/>
      <c r="C203" s="6"/>
      <c r="D203" s="48" t="str">
        <f>IF(C203="","",IF(ISERROR(INDEX(Modello_CE!$E$394:$E$404,MATCH(C203,Modello_CE!$D$394:$D$404,0))),"",(INDEX(Modello_CE!$E$394:$E$404,MATCH(C203,Modello_CE!$D$394:$D$404,0)))))</f>
        <v/>
      </c>
      <c r="E203" s="49"/>
      <c r="F203" s="124"/>
      <c r="G203" s="51"/>
    </row>
    <row r="204" spans="1:7" ht="36.75" customHeight="1" x14ac:dyDescent="0.2">
      <c r="A204" s="297" t="str">
        <f>IF(C204="","",IF(ISERROR(MATCH(C204,Modello_CE!$D$474:$D$483,0)),"codice non valido",""))</f>
        <v/>
      </c>
      <c r="B204" s="298"/>
      <c r="C204" s="6"/>
      <c r="D204" s="48" t="str">
        <f>IF(C204="","",IF(ISERROR(INDEX(Modello_CE!$E$394:$E$404,MATCH(C204,Modello_CE!$D$394:$D$404,0))),"",(INDEX(Modello_CE!$E$394:$E$404,MATCH(C204,Modello_CE!$D$394:$D$404,0)))))</f>
        <v/>
      </c>
      <c r="E204" s="49"/>
      <c r="F204" s="124"/>
      <c r="G204" s="51"/>
    </row>
    <row r="205" spans="1:7" ht="36.75" customHeight="1" x14ac:dyDescent="0.2">
      <c r="A205" s="297" t="str">
        <f>IF(C205="","",IF(ISERROR(MATCH(C205,Modello_CE!$D$474:$D$483,0)),"codice non valido",""))</f>
        <v/>
      </c>
      <c r="B205" s="298"/>
      <c r="C205" s="6"/>
      <c r="D205" s="48" t="str">
        <f>IF(C205="","",IF(ISERROR(INDEX(Modello_CE!$E$394:$E$404,MATCH(C205,Modello_CE!$D$394:$D$404,0))),"",(INDEX(Modello_CE!$E$394:$E$404,MATCH(C205,Modello_CE!$D$394:$D$404,0)))))</f>
        <v/>
      </c>
      <c r="E205" s="49"/>
      <c r="F205" s="124"/>
      <c r="G205" s="51"/>
    </row>
    <row r="206" spans="1:7" ht="36.75" customHeight="1" x14ac:dyDescent="0.2">
      <c r="A206" s="297" t="str">
        <f>IF(C206="","",IF(ISERROR(MATCH(C206,Modello_CE!$D$474:$D$483,0)),"codice non valido",""))</f>
        <v/>
      </c>
      <c r="B206" s="298"/>
      <c r="C206" s="6"/>
      <c r="D206" s="48" t="str">
        <f>IF(C206="","",IF(ISERROR(INDEX(Modello_CE!$E$394:$E$404,MATCH(C206,Modello_CE!$D$394:$D$404,0))),"",(INDEX(Modello_CE!$E$394:$E$404,MATCH(C206,Modello_CE!$D$394:$D$404,0)))))</f>
        <v/>
      </c>
      <c r="E206" s="49"/>
      <c r="F206" s="124"/>
      <c r="G206" s="51"/>
    </row>
    <row r="207" spans="1:7" ht="36.75" customHeight="1" x14ac:dyDescent="0.2">
      <c r="A207" s="297" t="str">
        <f>IF(C207="","",IF(ISERROR(MATCH(C207,Modello_CE!$D$474:$D$483,0)),"codice non valido",""))</f>
        <v/>
      </c>
      <c r="B207" s="298"/>
      <c r="C207" s="6"/>
      <c r="D207" s="48" t="str">
        <f>IF(C207="","",IF(ISERROR(INDEX(Modello_CE!$E$394:$E$404,MATCH(C207,Modello_CE!$D$394:$D$404,0))),"",(INDEX(Modello_CE!$E$394:$E$404,MATCH(C207,Modello_CE!$D$394:$D$404,0)))))</f>
        <v/>
      </c>
      <c r="E207" s="49"/>
      <c r="F207" s="124"/>
      <c r="G207" s="51"/>
    </row>
    <row r="208" spans="1:7" ht="36.75" customHeight="1" x14ac:dyDescent="0.2">
      <c r="A208" s="297" t="str">
        <f>IF(C208="","",IF(ISERROR(MATCH(C208,Modello_CE!$D$474:$D$483,0)),"codice non valido",""))</f>
        <v/>
      </c>
      <c r="B208" s="298"/>
      <c r="C208" s="6"/>
      <c r="D208" s="48" t="str">
        <f>IF(C208="","",IF(ISERROR(INDEX(Modello_CE!$E$394:$E$404,MATCH(C208,Modello_CE!$D$394:$D$404,0))),"",(INDEX(Modello_CE!$E$394:$E$404,MATCH(C208,Modello_CE!$D$394:$D$404,0)))))</f>
        <v/>
      </c>
      <c r="E208" s="49"/>
      <c r="F208" s="124"/>
      <c r="G208" s="51"/>
    </row>
    <row r="209" spans="1:7" ht="36.75" customHeight="1" x14ac:dyDescent="0.2">
      <c r="A209" s="297" t="str">
        <f>IF(C209="","",IF(ISERROR(MATCH(C209,Modello_CE!$D$474:$D$483,0)),"codice non valido",""))</f>
        <v/>
      </c>
      <c r="B209" s="298"/>
      <c r="C209" s="6"/>
      <c r="D209" s="48" t="str">
        <f>IF(C209="","",IF(ISERROR(INDEX(Modello_CE!$E$394:$E$404,MATCH(C209,Modello_CE!$D$394:$D$404,0))),"",(INDEX(Modello_CE!$E$394:$E$404,MATCH(C209,Modello_CE!$D$394:$D$404,0)))))</f>
        <v/>
      </c>
      <c r="E209" s="49"/>
      <c r="F209" s="124"/>
      <c r="G209" s="51"/>
    </row>
    <row r="210" spans="1:7" ht="36.75" customHeight="1" x14ac:dyDescent="0.2">
      <c r="A210" s="297" t="str">
        <f>IF(C210="","",IF(ISERROR(MATCH(C210,Modello_CE!$D$474:$D$483,0)),"codice non valido",""))</f>
        <v/>
      </c>
      <c r="B210" s="298"/>
      <c r="C210" s="6"/>
      <c r="D210" s="48" t="str">
        <f>IF(C210="","",IF(ISERROR(INDEX(Modello_CE!$E$394:$E$404,MATCH(C210,Modello_CE!$D$394:$D$404,0))),"",(INDEX(Modello_CE!$E$394:$E$404,MATCH(C210,Modello_CE!$D$394:$D$404,0)))))</f>
        <v/>
      </c>
      <c r="E210" s="49"/>
      <c r="F210" s="124"/>
      <c r="G210" s="51"/>
    </row>
    <row r="211" spans="1:7" ht="36.75" customHeight="1" x14ac:dyDescent="0.2">
      <c r="A211" s="297" t="str">
        <f>IF(C211="","",IF(ISERROR(MATCH(C211,Modello_CE!$D$474:$D$483,0)),"codice non valido",""))</f>
        <v/>
      </c>
      <c r="B211" s="298"/>
      <c r="C211" s="6"/>
      <c r="D211" s="48" t="str">
        <f>IF(C211="","",IF(ISERROR(INDEX(Modello_CE!$E$394:$E$404,MATCH(C211,Modello_CE!$D$394:$D$404,0))),"",(INDEX(Modello_CE!$E$394:$E$404,MATCH(C211,Modello_CE!$D$394:$D$404,0)))))</f>
        <v/>
      </c>
      <c r="E211" s="49"/>
      <c r="F211" s="124"/>
      <c r="G211" s="51"/>
    </row>
    <row r="212" spans="1:7" ht="36.75" customHeight="1" x14ac:dyDescent="0.2">
      <c r="A212" s="297" t="str">
        <f>IF(C212="","",IF(ISERROR(MATCH(C212,Modello_CE!$D$474:$D$483,0)),"codice non valido",""))</f>
        <v/>
      </c>
      <c r="B212" s="298"/>
      <c r="C212" s="6"/>
      <c r="D212" s="48" t="str">
        <f>IF(C212="","",IF(ISERROR(INDEX(Modello_CE!$E$394:$E$404,MATCH(C212,Modello_CE!$D$394:$D$404,0))),"",(INDEX(Modello_CE!$E$394:$E$404,MATCH(C212,Modello_CE!$D$394:$D$404,0)))))</f>
        <v/>
      </c>
      <c r="E212" s="49"/>
      <c r="F212" s="124"/>
      <c r="G212" s="51"/>
    </row>
    <row r="213" spans="1:7" ht="36.75" customHeight="1" x14ac:dyDescent="0.2">
      <c r="A213" s="297" t="str">
        <f>IF(C213="","",IF(ISERROR(MATCH(C213,Modello_CE!$D$474:$D$483,0)),"codice non valido",""))</f>
        <v/>
      </c>
      <c r="B213" s="298"/>
      <c r="C213" s="6"/>
      <c r="D213" s="48" t="str">
        <f>IF(C213="","",IF(ISERROR(INDEX(Modello_CE!$E$394:$E$404,MATCH(C213,Modello_CE!$D$394:$D$404,0))),"",(INDEX(Modello_CE!$E$394:$E$404,MATCH(C213,Modello_CE!$D$394:$D$404,0)))))</f>
        <v/>
      </c>
      <c r="E213" s="49"/>
      <c r="F213" s="124"/>
      <c r="G213" s="51"/>
    </row>
    <row r="214" spans="1:7" ht="36.75" customHeight="1" x14ac:dyDescent="0.2">
      <c r="A214" s="297" t="str">
        <f>IF(C214="","",IF(ISERROR(MATCH(C214,Modello_CE!$D$474:$D$483,0)),"codice non valido",""))</f>
        <v/>
      </c>
      <c r="B214" s="298"/>
      <c r="C214" s="6"/>
      <c r="D214" s="48" t="str">
        <f>IF(C214="","",IF(ISERROR(INDEX(Modello_CE!$E$394:$E$404,MATCH(C214,Modello_CE!$D$394:$D$404,0))),"",(INDEX(Modello_CE!$E$394:$E$404,MATCH(C214,Modello_CE!$D$394:$D$404,0)))))</f>
        <v/>
      </c>
      <c r="E214" s="49"/>
      <c r="F214" s="124"/>
      <c r="G214" s="51"/>
    </row>
    <row r="215" spans="1:7" ht="36.75" customHeight="1" x14ac:dyDescent="0.2">
      <c r="A215" s="297" t="str">
        <f>IF(C215="","",IF(ISERROR(MATCH(C215,Modello_CE!$D$474:$D$483,0)),"codice non valido",""))</f>
        <v/>
      </c>
      <c r="B215" s="298"/>
      <c r="C215" s="6"/>
      <c r="D215" s="48" t="str">
        <f>IF(C215="","",IF(ISERROR(INDEX(Modello_CE!$E$394:$E$404,MATCH(C215,Modello_CE!$D$394:$D$404,0))),"",(INDEX(Modello_CE!$E$394:$E$404,MATCH(C215,Modello_CE!$D$394:$D$404,0)))))</f>
        <v/>
      </c>
      <c r="E215" s="49"/>
      <c r="F215" s="124"/>
      <c r="G215" s="51"/>
    </row>
    <row r="216" spans="1:7" ht="36.75" customHeight="1" x14ac:dyDescent="0.2">
      <c r="A216" s="297" t="str">
        <f>IF(C216="","",IF(ISERROR(MATCH(C216,Modello_CE!$D$474:$D$483,0)),"codice non valido",""))</f>
        <v/>
      </c>
      <c r="B216" s="298"/>
      <c r="C216" s="6"/>
      <c r="D216" s="48" t="str">
        <f>IF(C216="","",IF(ISERROR(INDEX(Modello_CE!$E$394:$E$404,MATCH(C216,Modello_CE!$D$394:$D$404,0))),"",(INDEX(Modello_CE!$E$394:$E$404,MATCH(C216,Modello_CE!$D$394:$D$404,0)))))</f>
        <v/>
      </c>
      <c r="E216" s="49"/>
      <c r="F216" s="124"/>
      <c r="G216" s="51"/>
    </row>
    <row r="217" spans="1:7" ht="36.75" customHeight="1" x14ac:dyDescent="0.2">
      <c r="A217" s="297" t="str">
        <f>IF(C217="","",IF(ISERROR(MATCH(C217,Modello_CE!$D$474:$D$483,0)),"codice non valido",""))</f>
        <v/>
      </c>
      <c r="B217" s="298"/>
      <c r="C217" s="6"/>
      <c r="D217" s="48" t="str">
        <f>IF(C217="","",IF(ISERROR(INDEX(Modello_CE!$E$394:$E$404,MATCH(C217,Modello_CE!$D$394:$D$404,0))),"",(INDEX(Modello_CE!$E$394:$E$404,MATCH(C217,Modello_CE!$D$394:$D$404,0)))))</f>
        <v/>
      </c>
      <c r="E217" s="49"/>
      <c r="F217" s="124"/>
      <c r="G217" s="51"/>
    </row>
    <row r="218" spans="1:7" ht="36.75" customHeight="1" x14ac:dyDescent="0.2">
      <c r="A218" s="297" t="str">
        <f>IF(C218="","",IF(ISERROR(MATCH(C218,Modello_CE!$D$474:$D$483,0)),"codice non valido",""))</f>
        <v/>
      </c>
      <c r="B218" s="298"/>
      <c r="C218" s="6"/>
      <c r="D218" s="48" t="str">
        <f>IF(C218="","",IF(ISERROR(INDEX(Modello_CE!$E$394:$E$404,MATCH(C218,Modello_CE!$D$394:$D$404,0))),"",(INDEX(Modello_CE!$E$394:$E$404,MATCH(C218,Modello_CE!$D$394:$D$404,0)))))</f>
        <v/>
      </c>
      <c r="E218" s="49"/>
      <c r="F218" s="124"/>
      <c r="G218" s="51"/>
    </row>
    <row r="219" spans="1:7" ht="36.75" customHeight="1" x14ac:dyDescent="0.2">
      <c r="A219" s="297" t="str">
        <f>IF(C219="","",IF(ISERROR(MATCH(C219,Modello_CE!$D$474:$D$483,0)),"codice non valido",""))</f>
        <v/>
      </c>
      <c r="B219" s="298"/>
      <c r="C219" s="6"/>
      <c r="D219" s="48" t="str">
        <f>IF(C219="","",IF(ISERROR(INDEX(Modello_CE!$E$394:$E$404,MATCH(C219,Modello_CE!$D$394:$D$404,0))),"",(INDEX(Modello_CE!$E$394:$E$404,MATCH(C219,Modello_CE!$D$394:$D$404,0)))))</f>
        <v/>
      </c>
      <c r="E219" s="49"/>
      <c r="F219" s="124"/>
      <c r="G219" s="51"/>
    </row>
    <row r="220" spans="1:7" ht="36.75" customHeight="1" x14ac:dyDescent="0.2">
      <c r="A220" s="297" t="str">
        <f>IF(C220="","",IF(ISERROR(MATCH(C220,Modello_CE!$D$474:$D$483,0)),"codice non valido",""))</f>
        <v/>
      </c>
      <c r="B220" s="298"/>
      <c r="C220" s="6"/>
      <c r="D220" s="48" t="str">
        <f>IF(C220="","",IF(ISERROR(INDEX(Modello_CE!$E$394:$E$404,MATCH(C220,Modello_CE!$D$394:$D$404,0))),"",(INDEX(Modello_CE!$E$394:$E$404,MATCH(C220,Modello_CE!$D$394:$D$404,0)))))</f>
        <v/>
      </c>
      <c r="E220" s="49"/>
      <c r="F220" s="124"/>
      <c r="G220" s="51"/>
    </row>
    <row r="221" spans="1:7" ht="36.75" customHeight="1" x14ac:dyDescent="0.2">
      <c r="A221" s="297" t="str">
        <f>IF(C221="","",IF(ISERROR(MATCH(C221,Modello_CE!$D$474:$D$483,0)),"codice non valido",""))</f>
        <v/>
      </c>
      <c r="B221" s="298"/>
      <c r="C221" s="6"/>
      <c r="D221" s="48" t="str">
        <f>IF(C221="","",IF(ISERROR(INDEX(Modello_CE!$E$394:$E$404,MATCH(C221,Modello_CE!$D$394:$D$404,0))),"",(INDEX(Modello_CE!$E$394:$E$404,MATCH(C221,Modello_CE!$D$394:$D$404,0)))))</f>
        <v/>
      </c>
      <c r="E221" s="49"/>
      <c r="F221" s="124"/>
      <c r="G221" s="51"/>
    </row>
    <row r="222" spans="1:7" ht="36.75" customHeight="1" x14ac:dyDescent="0.2">
      <c r="A222" s="297" t="str">
        <f>IF(C222="","",IF(ISERROR(MATCH(C222,Modello_CE!$D$474:$D$483,0)),"codice non valido",""))</f>
        <v/>
      </c>
      <c r="B222" s="298"/>
      <c r="C222" s="6"/>
      <c r="D222" s="48" t="str">
        <f>IF(C222="","",IF(ISERROR(INDEX(Modello_CE!$E$394:$E$404,MATCH(C222,Modello_CE!$D$394:$D$404,0))),"",(INDEX(Modello_CE!$E$394:$E$404,MATCH(C222,Modello_CE!$D$394:$D$404,0)))))</f>
        <v/>
      </c>
      <c r="E222" s="49"/>
      <c r="F222" s="124"/>
      <c r="G222" s="51"/>
    </row>
    <row r="223" spans="1:7" ht="36.75" customHeight="1" x14ac:dyDescent="0.2">
      <c r="A223" s="297" t="str">
        <f>IF(C223="","",IF(ISERROR(MATCH(C223,Modello_CE!$D$474:$D$483,0)),"codice non valido",""))</f>
        <v/>
      </c>
      <c r="B223" s="298"/>
      <c r="C223" s="6"/>
      <c r="D223" s="48" t="str">
        <f>IF(C223="","",IF(ISERROR(INDEX(Modello_CE!$E$394:$E$404,MATCH(C223,Modello_CE!$D$394:$D$404,0))),"",(INDEX(Modello_CE!$E$394:$E$404,MATCH(C223,Modello_CE!$D$394:$D$404,0)))))</f>
        <v/>
      </c>
      <c r="E223" s="49"/>
      <c r="F223" s="124"/>
      <c r="G223" s="51"/>
    </row>
    <row r="224" spans="1:7" ht="36.75" customHeight="1" x14ac:dyDescent="0.2">
      <c r="A224" s="297" t="str">
        <f>IF(C224="","",IF(ISERROR(MATCH(C224,Modello_CE!$D$474:$D$483,0)),"codice non valido",""))</f>
        <v/>
      </c>
      <c r="B224" s="298"/>
      <c r="C224" s="6"/>
      <c r="D224" s="48" t="str">
        <f>IF(C224="","",IF(ISERROR(INDEX(Modello_CE!$E$394:$E$404,MATCH(C224,Modello_CE!$D$394:$D$404,0))),"",(INDEX(Modello_CE!$E$394:$E$404,MATCH(C224,Modello_CE!$D$394:$D$404,0)))))</f>
        <v/>
      </c>
      <c r="E224" s="49"/>
      <c r="F224" s="124"/>
      <c r="G224" s="51"/>
    </row>
    <row r="225" spans="1:7" ht="36.75" customHeight="1" x14ac:dyDescent="0.2">
      <c r="A225" s="297" t="str">
        <f>IF(C225="","",IF(ISERROR(MATCH(C225,Modello_CE!$D$474:$D$483,0)),"codice non valido",""))</f>
        <v/>
      </c>
      <c r="B225" s="298"/>
      <c r="C225" s="6"/>
      <c r="D225" s="48" t="str">
        <f>IF(C225="","",IF(ISERROR(INDEX(Modello_CE!$E$394:$E$404,MATCH(C225,Modello_CE!$D$394:$D$404,0))),"",(INDEX(Modello_CE!$E$394:$E$404,MATCH(C225,Modello_CE!$D$394:$D$404,0)))))</f>
        <v/>
      </c>
      <c r="E225" s="49"/>
      <c r="F225" s="124"/>
      <c r="G225" s="51"/>
    </row>
    <row r="226" spans="1:7" ht="36.75" customHeight="1" x14ac:dyDescent="0.2">
      <c r="A226" s="297" t="str">
        <f>IF(C226="","",IF(ISERROR(MATCH(C226,Modello_CE!$D$474:$D$483,0)),"codice non valido",""))</f>
        <v/>
      </c>
      <c r="B226" s="298"/>
      <c r="C226" s="6"/>
      <c r="D226" s="48" t="str">
        <f>IF(C226="","",IF(ISERROR(INDEX(Modello_CE!$E$394:$E$404,MATCH(C226,Modello_CE!$D$394:$D$404,0))),"",(INDEX(Modello_CE!$E$394:$E$404,MATCH(C226,Modello_CE!$D$394:$D$404,0)))))</f>
        <v/>
      </c>
      <c r="E226" s="49"/>
      <c r="F226" s="124"/>
      <c r="G226" s="51"/>
    </row>
    <row r="227" spans="1:7" ht="36.75" customHeight="1" x14ac:dyDescent="0.2">
      <c r="A227" s="297" t="str">
        <f>IF(C227="","",IF(ISERROR(MATCH(C227,Modello_CE!$D$474:$D$483,0)),"codice non valido",""))</f>
        <v/>
      </c>
      <c r="B227" s="298"/>
      <c r="C227" s="6"/>
      <c r="D227" s="48" t="str">
        <f>IF(C227="","",IF(ISERROR(INDEX(Modello_CE!$E$394:$E$404,MATCH(C227,Modello_CE!$D$394:$D$404,0))),"",(INDEX(Modello_CE!$E$394:$E$404,MATCH(C227,Modello_CE!$D$394:$D$404,0)))))</f>
        <v/>
      </c>
      <c r="E227" s="49"/>
      <c r="F227" s="124"/>
      <c r="G227" s="51"/>
    </row>
    <row r="228" spans="1:7" ht="36.75" customHeight="1" x14ac:dyDescent="0.2">
      <c r="A228" s="297" t="str">
        <f>IF(C228="","",IF(ISERROR(MATCH(C228,Modello_CE!$D$474:$D$483,0)),"codice non valido",""))</f>
        <v/>
      </c>
      <c r="B228" s="298"/>
      <c r="C228" s="6"/>
      <c r="D228" s="48" t="str">
        <f>IF(C228="","",IF(ISERROR(INDEX(Modello_CE!$E$394:$E$404,MATCH(C228,Modello_CE!$D$394:$D$404,0))),"",(INDEX(Modello_CE!$E$394:$E$404,MATCH(C228,Modello_CE!$D$394:$D$404,0)))))</f>
        <v/>
      </c>
      <c r="E228" s="49"/>
      <c r="F228" s="124"/>
      <c r="G228" s="51"/>
    </row>
    <row r="229" spans="1:7" ht="36.75" customHeight="1" x14ac:dyDescent="0.2">
      <c r="A229" s="297" t="str">
        <f>IF(C229="","",IF(ISERROR(MATCH(C229,Modello_CE!$D$474:$D$483,0)),"codice non valido",""))</f>
        <v/>
      </c>
      <c r="B229" s="298"/>
      <c r="C229" s="6"/>
      <c r="D229" s="48" t="str">
        <f>IF(C229="","",IF(ISERROR(INDEX(Modello_CE!$E$394:$E$404,MATCH(C229,Modello_CE!$D$394:$D$404,0))),"",(INDEX(Modello_CE!$E$394:$E$404,MATCH(C229,Modello_CE!$D$394:$D$404,0)))))</f>
        <v/>
      </c>
      <c r="E229" s="49"/>
      <c r="F229" s="124"/>
      <c r="G229" s="51"/>
    </row>
    <row r="230" spans="1:7" ht="36.75" customHeight="1" x14ac:dyDescent="0.2">
      <c r="A230" s="297" t="str">
        <f>IF(C230="","",IF(ISERROR(MATCH(C230,Modello_CE!$D$474:$D$483,0)),"codice non valido",""))</f>
        <v/>
      </c>
      <c r="B230" s="298"/>
      <c r="C230" s="6"/>
      <c r="D230" s="48" t="str">
        <f>IF(C230="","",IF(ISERROR(INDEX(Modello_CE!$E$394:$E$404,MATCH(C230,Modello_CE!$D$394:$D$404,0))),"",(INDEX(Modello_CE!$E$394:$E$404,MATCH(C230,Modello_CE!$D$394:$D$404,0)))))</f>
        <v/>
      </c>
      <c r="E230" s="49"/>
      <c r="F230" s="124"/>
      <c r="G230" s="51"/>
    </row>
    <row r="231" spans="1:7" ht="36.75" customHeight="1" x14ac:dyDescent="0.2">
      <c r="A231" s="297" t="str">
        <f>IF(C231="","",IF(ISERROR(MATCH(C231,Modello_CE!$D$474:$D$483,0)),"codice non valido",""))</f>
        <v/>
      </c>
      <c r="B231" s="298"/>
      <c r="C231" s="6"/>
      <c r="D231" s="48" t="str">
        <f>IF(C231="","",IF(ISERROR(INDEX(Modello_CE!$E$394:$E$404,MATCH(C231,Modello_CE!$D$394:$D$404,0))),"",(INDEX(Modello_CE!$E$394:$E$404,MATCH(C231,Modello_CE!$D$394:$D$404,0)))))</f>
        <v/>
      </c>
      <c r="E231" s="49"/>
      <c r="F231" s="124"/>
      <c r="G231" s="51"/>
    </row>
    <row r="232" spans="1:7" ht="36.75" customHeight="1" x14ac:dyDescent="0.2">
      <c r="A232" s="297" t="str">
        <f>IF(C232="","",IF(ISERROR(MATCH(C232,Modello_CE!$D$474:$D$483,0)),"codice non valido",""))</f>
        <v/>
      </c>
      <c r="B232" s="298"/>
      <c r="C232" s="6"/>
      <c r="D232" s="48"/>
      <c r="E232" s="49"/>
      <c r="F232" s="124"/>
      <c r="G232" s="51"/>
    </row>
    <row r="233" spans="1:7" ht="36.75" customHeight="1" x14ac:dyDescent="0.2">
      <c r="A233" s="297" t="str">
        <f>IF(C233="","",IF(ISERROR(MATCH(C233,Modello_CE!$D$474:$D$483,0)),"codice non valido",""))</f>
        <v/>
      </c>
      <c r="B233" s="298"/>
      <c r="C233" s="6"/>
      <c r="D233" s="48"/>
      <c r="E233" s="49"/>
      <c r="F233" s="124"/>
      <c r="G233" s="51"/>
    </row>
    <row r="234" spans="1:7" x14ac:dyDescent="0.2">
      <c r="A234" s="297" t="str">
        <f>IF(C234="","",IF(ISERROR(MATCH(C234,Modello_CE!$D$474:$D$483,0)),"codice non valido",""))</f>
        <v/>
      </c>
      <c r="B234" s="298"/>
      <c r="C234" s="7"/>
      <c r="D234" s="7"/>
      <c r="E234" s="7"/>
      <c r="F234" s="34"/>
      <c r="G234" s="7"/>
    </row>
    <row r="235" spans="1:7" x14ac:dyDescent="0.2">
      <c r="A235" s="297" t="str">
        <f>IF(C235="","",IF(ISERROR(MATCH(C235,Modello_CE!$D$474:$D$483,0)),"codice non valido",""))</f>
        <v/>
      </c>
      <c r="B235" s="298"/>
      <c r="C235" s="7"/>
      <c r="D235" s="7"/>
      <c r="E235" s="7"/>
      <c r="F235" s="34"/>
      <c r="G235" s="7"/>
    </row>
    <row r="236" spans="1:7" x14ac:dyDescent="0.2">
      <c r="A236" s="297" t="str">
        <f>IF(C236="","",IF(ISERROR(MATCH(C236,Modello_CE!$D$474:$D$483,0)),"codice non valido",""))</f>
        <v/>
      </c>
      <c r="B236" s="298"/>
      <c r="C236" s="7"/>
      <c r="D236" s="7"/>
      <c r="E236" s="7"/>
      <c r="F236" s="34"/>
      <c r="G236" s="7"/>
    </row>
    <row r="237" spans="1:7" x14ac:dyDescent="0.2">
      <c r="A237" s="297" t="str">
        <f>IF(C237="","",IF(ISERROR(MATCH(C237,Modello_CE!$D$474:$D$483,0)),"codice non valido",""))</f>
        <v/>
      </c>
      <c r="B237" s="298"/>
      <c r="C237" s="7"/>
      <c r="D237" s="7"/>
      <c r="E237" s="7"/>
      <c r="F237" s="34"/>
      <c r="G237" s="7"/>
    </row>
    <row r="238" spans="1:7" x14ac:dyDescent="0.2">
      <c r="A238" s="297" t="str">
        <f>IF(C238="","",IF(ISERROR(MATCH(C238,Modello_CE!$D$474:$D$483,0)),"codice non valido",""))</f>
        <v/>
      </c>
      <c r="B238" s="298"/>
      <c r="C238" s="7"/>
      <c r="D238" s="7"/>
      <c r="E238" s="7"/>
      <c r="F238" s="34"/>
      <c r="G238" s="7"/>
    </row>
    <row r="239" spans="1:7" x14ac:dyDescent="0.2">
      <c r="A239" s="297" t="str">
        <f>IF(C239="","",IF(ISERROR(MATCH(C239,Modello_CE!$D$474:$D$483,0)),"codice non valido",""))</f>
        <v/>
      </c>
      <c r="B239" s="298"/>
      <c r="C239" s="7"/>
      <c r="D239" s="7"/>
      <c r="E239" s="7"/>
      <c r="F239" s="34"/>
      <c r="G239" s="7"/>
    </row>
    <row r="240" spans="1:7" x14ac:dyDescent="0.2">
      <c r="A240" s="297" t="str">
        <f>IF(C240="","",IF(ISERROR(MATCH(C240,Modello_CE!$D$474:$D$483,0)),"codice non valido",""))</f>
        <v/>
      </c>
      <c r="B240" s="298"/>
      <c r="C240" s="7"/>
      <c r="D240" s="7"/>
      <c r="E240" s="7"/>
      <c r="F240" s="34"/>
      <c r="G240" s="7"/>
    </row>
    <row r="241" spans="1:7" x14ac:dyDescent="0.2">
      <c r="A241" s="297" t="str">
        <f>IF(C241="","",IF(ISERROR(MATCH(C241,Modello_CE!$D$474:$D$483,0)),"codice non valido",""))</f>
        <v/>
      </c>
      <c r="B241" s="298"/>
      <c r="C241" s="7"/>
      <c r="D241" s="7"/>
      <c r="E241" s="7"/>
      <c r="F241" s="34"/>
      <c r="G241" s="7"/>
    </row>
    <row r="242" spans="1:7" x14ac:dyDescent="0.2">
      <c r="A242" s="297" t="str">
        <f>IF(C242="","",IF(ISERROR(MATCH(C242,Modello_CE!$D$474:$D$483,0)),"codice non valido",""))</f>
        <v/>
      </c>
      <c r="B242" s="298"/>
      <c r="C242" s="7"/>
      <c r="D242" s="7"/>
      <c r="E242" s="7"/>
      <c r="F242" s="34"/>
      <c r="G242" s="7"/>
    </row>
    <row r="243" spans="1:7" x14ac:dyDescent="0.2">
      <c r="A243" s="297" t="str">
        <f>IF(C243="","",IF(ISERROR(MATCH(C243,Modello_CE!$D$474:$D$483,0)),"codice non valido",""))</f>
        <v/>
      </c>
      <c r="B243" s="298"/>
      <c r="C243" s="7"/>
      <c r="D243" s="7"/>
      <c r="E243" s="7"/>
      <c r="F243" s="34"/>
      <c r="G243" s="7"/>
    </row>
  </sheetData>
  <mergeCells count="125">
    <mergeCell ref="A231:B231"/>
    <mergeCell ref="A232:B232"/>
    <mergeCell ref="A222:B222"/>
    <mergeCell ref="A223:B223"/>
    <mergeCell ref="A224:B224"/>
    <mergeCell ref="A225:B225"/>
    <mergeCell ref="A226:B226"/>
    <mergeCell ref="A233:B233"/>
    <mergeCell ref="A227:B227"/>
    <mergeCell ref="A228:B228"/>
    <mergeCell ref="A229:B229"/>
    <mergeCell ref="A230:B230"/>
    <mergeCell ref="A216:B216"/>
    <mergeCell ref="A217:B217"/>
    <mergeCell ref="A218:B218"/>
    <mergeCell ref="A219:B219"/>
    <mergeCell ref="A220:B220"/>
    <mergeCell ref="A221:B221"/>
    <mergeCell ref="A210:B210"/>
    <mergeCell ref="A211:B211"/>
    <mergeCell ref="A212:B212"/>
    <mergeCell ref="A213:B213"/>
    <mergeCell ref="A214:B214"/>
    <mergeCell ref="A215:B215"/>
    <mergeCell ref="A204:B204"/>
    <mergeCell ref="A205:B205"/>
    <mergeCell ref="A206:B206"/>
    <mergeCell ref="A207:B207"/>
    <mergeCell ref="A208:B208"/>
    <mergeCell ref="A209:B209"/>
    <mergeCell ref="A198:B198"/>
    <mergeCell ref="A199:B199"/>
    <mergeCell ref="A200:B200"/>
    <mergeCell ref="A201:B201"/>
    <mergeCell ref="A202:B202"/>
    <mergeCell ref="A203:B203"/>
    <mergeCell ref="A192:B192"/>
    <mergeCell ref="A193:B193"/>
    <mergeCell ref="A194:B194"/>
    <mergeCell ref="A195:B195"/>
    <mergeCell ref="A196:B196"/>
    <mergeCell ref="A197:B197"/>
    <mergeCell ref="A186:B186"/>
    <mergeCell ref="A187:B187"/>
    <mergeCell ref="A188:B188"/>
    <mergeCell ref="A189:B189"/>
    <mergeCell ref="A190:B190"/>
    <mergeCell ref="A191:B191"/>
    <mergeCell ref="A181:B181"/>
    <mergeCell ref="A182:B182"/>
    <mergeCell ref="A183:B183"/>
    <mergeCell ref="A184:B184"/>
    <mergeCell ref="A185:B185"/>
    <mergeCell ref="A174:B174"/>
    <mergeCell ref="A175:B175"/>
    <mergeCell ref="A176:B176"/>
    <mergeCell ref="A177:B177"/>
    <mergeCell ref="A178:B178"/>
    <mergeCell ref="A179:B179"/>
    <mergeCell ref="A172:B172"/>
    <mergeCell ref="A173:B173"/>
    <mergeCell ref="A162:B162"/>
    <mergeCell ref="A163:B163"/>
    <mergeCell ref="A164:B164"/>
    <mergeCell ref="A165:B165"/>
    <mergeCell ref="A166:B166"/>
    <mergeCell ref="A167:B167"/>
    <mergeCell ref="A180:B180"/>
    <mergeCell ref="A151:B151"/>
    <mergeCell ref="A152:B152"/>
    <mergeCell ref="A153:B153"/>
    <mergeCell ref="A154:B154"/>
    <mergeCell ref="A155:B155"/>
    <mergeCell ref="A168:B168"/>
    <mergeCell ref="A169:B169"/>
    <mergeCell ref="A170:B170"/>
    <mergeCell ref="A171:B171"/>
    <mergeCell ref="C5:G5"/>
    <mergeCell ref="A240:B240"/>
    <mergeCell ref="A241:B241"/>
    <mergeCell ref="A132:B132"/>
    <mergeCell ref="A133:B133"/>
    <mergeCell ref="A134:B134"/>
    <mergeCell ref="A135:B135"/>
    <mergeCell ref="A136:B136"/>
    <mergeCell ref="A137:B137"/>
    <mergeCell ref="A126:B126"/>
    <mergeCell ref="A127:B127"/>
    <mergeCell ref="A128:B128"/>
    <mergeCell ref="A129:B129"/>
    <mergeCell ref="A130:B130"/>
    <mergeCell ref="A131:B131"/>
    <mergeCell ref="A144:B144"/>
    <mergeCell ref="A145:B145"/>
    <mergeCell ref="A146:B146"/>
    <mergeCell ref="A147:B147"/>
    <mergeCell ref="A148:B148"/>
    <mergeCell ref="A149:B149"/>
    <mergeCell ref="A138:B138"/>
    <mergeCell ref="A139:B139"/>
    <mergeCell ref="A140:B140"/>
    <mergeCell ref="A242:B242"/>
    <mergeCell ref="A243:B243"/>
    <mergeCell ref="A234:B234"/>
    <mergeCell ref="A235:B235"/>
    <mergeCell ref="A236:B236"/>
    <mergeCell ref="A237:B237"/>
    <mergeCell ref="A238:B238"/>
    <mergeCell ref="A239:B239"/>
    <mergeCell ref="A120:B120"/>
    <mergeCell ref="A121:B121"/>
    <mergeCell ref="A122:B122"/>
    <mergeCell ref="A123:B123"/>
    <mergeCell ref="A124:B124"/>
    <mergeCell ref="A125:B125"/>
    <mergeCell ref="A141:B141"/>
    <mergeCell ref="A142:B142"/>
    <mergeCell ref="A143:B143"/>
    <mergeCell ref="A156:B156"/>
    <mergeCell ref="A157:B157"/>
    <mergeCell ref="A158:B158"/>
    <mergeCell ref="A159:B159"/>
    <mergeCell ref="A160:B160"/>
    <mergeCell ref="A161:B161"/>
    <mergeCell ref="A150:B150"/>
  </mergeCells>
  <dataValidations count="2">
    <dataValidation type="textLength" operator="equal" allowBlank="1" showInputMessage="1" showErrorMessage="1" sqref="C120:C233">
      <formula1>6</formula1>
    </dataValidation>
    <dataValidation type="decimal" operator="greaterThan" allowBlank="1" showInputMessage="1" showErrorMessage="1" sqref="E113:E119">
      <formula1>-99999999999999900000</formula1>
    </dataValidation>
  </dataValidations>
  <pageMargins left="0.75" right="0.75" top="1" bottom="1" header="0.5" footer="0.5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26">
    <tabColor theme="0" tint="-0.34998626667073579"/>
  </sheetPr>
  <dimension ref="A1:H250"/>
  <sheetViews>
    <sheetView showGridLines="0" zoomScale="80" zoomScaleNormal="80" workbookViewId="0">
      <pane ySplit="6" topLeftCell="A7" activePane="bottomLeft" state="frozen"/>
      <selection activeCell="D16" sqref="D16"/>
      <selection pane="bottomLeft" activeCell="C5" sqref="C5:G113"/>
    </sheetView>
  </sheetViews>
  <sheetFormatPr defaultRowHeight="12.75" x14ac:dyDescent="0.2"/>
  <cols>
    <col min="1" max="1" width="9.5703125" style="3" bestFit="1" customWidth="1"/>
    <col min="2" max="2" width="9.7109375" style="3" bestFit="1" customWidth="1"/>
    <col min="3" max="3" width="13.42578125" style="3" customWidth="1"/>
    <col min="4" max="4" width="56.42578125" style="3" customWidth="1"/>
    <col min="5" max="5" width="17.5703125" style="3" customWidth="1"/>
    <col min="6" max="6" width="12.140625" style="3" customWidth="1"/>
    <col min="7" max="7" width="8.140625" style="3" customWidth="1"/>
    <col min="8" max="8" width="19" style="3" customWidth="1"/>
    <col min="9" max="16384" width="9.140625" style="3"/>
  </cols>
  <sheetData>
    <row r="1" spans="1:8" ht="21.75" customHeight="1" x14ac:dyDescent="0.2">
      <c r="A1" s="20" t="str">
        <f>Modello_CE!A12</f>
        <v>Tipo Modello</v>
      </c>
      <c r="B1" s="13" t="str">
        <f>Modello_CE!B12</f>
        <v>C</v>
      </c>
      <c r="C1" s="33" t="str">
        <f>Modello_CE!C12</f>
        <v>Consuntivo</v>
      </c>
      <c r="D1" s="16"/>
      <c r="E1" s="16"/>
      <c r="F1" s="17"/>
      <c r="H1" s="30"/>
    </row>
    <row r="2" spans="1:8" ht="21.75" customHeight="1" x14ac:dyDescent="0.2">
      <c r="A2" s="20" t="str">
        <f>Modello_CE!A13</f>
        <v>Anno</v>
      </c>
      <c r="B2" s="13">
        <f>Modello_CE!B13</f>
        <v>2015</v>
      </c>
      <c r="C2" s="10"/>
      <c r="D2" s="16"/>
      <c r="E2" s="16"/>
      <c r="F2" s="17"/>
      <c r="H2" s="30"/>
    </row>
    <row r="3" spans="1:8" ht="21.75" customHeight="1" x14ac:dyDescent="0.2">
      <c r="A3" s="20" t="str">
        <f>Modello_CE!A14</f>
        <v>Azienda</v>
      </c>
      <c r="B3" s="14">
        <f>Modello_CE!B14</f>
        <v>912</v>
      </c>
      <c r="C3" s="26" t="str">
        <f>Modello_CE!C14</f>
        <v>A.O. DI COSENZA</v>
      </c>
      <c r="D3" s="12"/>
      <c r="E3" s="11"/>
      <c r="F3" s="15"/>
      <c r="H3" s="30"/>
    </row>
    <row r="5" spans="1:8" ht="26.25" customHeight="1" x14ac:dyDescent="0.2">
      <c r="C5" s="296" t="s">
        <v>178</v>
      </c>
      <c r="D5" s="296"/>
      <c r="E5" s="296"/>
      <c r="F5" s="296"/>
      <c r="G5" s="296"/>
    </row>
    <row r="6" spans="1:8" ht="38.25" customHeight="1" x14ac:dyDescent="0.2">
      <c r="C6" s="27" t="s">
        <v>171</v>
      </c>
      <c r="D6" s="27" t="s">
        <v>172</v>
      </c>
      <c r="E6" s="27" t="s">
        <v>173</v>
      </c>
      <c r="F6" s="116" t="s">
        <v>1061</v>
      </c>
      <c r="G6" s="27" t="s">
        <v>181</v>
      </c>
    </row>
    <row r="7" spans="1:8" x14ac:dyDescent="0.2">
      <c r="A7" s="121"/>
      <c r="B7" s="122"/>
      <c r="C7" s="70" t="s">
        <v>1004</v>
      </c>
      <c r="D7" s="52" t="s">
        <v>3097</v>
      </c>
      <c r="E7" s="45">
        <v>6047347.4699999997</v>
      </c>
      <c r="F7" s="46"/>
      <c r="G7" s="47"/>
    </row>
    <row r="8" spans="1:8" ht="15" x14ac:dyDescent="0.25">
      <c r="A8" s="121"/>
      <c r="B8" s="122"/>
      <c r="C8" s="70" t="s">
        <v>1003</v>
      </c>
      <c r="D8" s="222" t="s">
        <v>2991</v>
      </c>
      <c r="E8" s="228">
        <v>1347.78</v>
      </c>
      <c r="F8" s="123"/>
      <c r="G8" s="47">
        <v>2008</v>
      </c>
    </row>
    <row r="9" spans="1:8" ht="15" x14ac:dyDescent="0.25">
      <c r="A9" s="121"/>
      <c r="B9" s="122"/>
      <c r="C9" s="70" t="s">
        <v>1003</v>
      </c>
      <c r="D9" s="222" t="s">
        <v>2992</v>
      </c>
      <c r="E9" s="228">
        <v>276.06</v>
      </c>
      <c r="F9" s="123"/>
      <c r="G9" s="47">
        <v>2007</v>
      </c>
    </row>
    <row r="10" spans="1:8" ht="15" x14ac:dyDescent="0.25">
      <c r="A10" s="121"/>
      <c r="B10" s="122"/>
      <c r="C10" s="70" t="s">
        <v>1003</v>
      </c>
      <c r="D10" s="222" t="s">
        <v>2993</v>
      </c>
      <c r="E10" s="228">
        <v>125</v>
      </c>
      <c r="F10" s="123"/>
      <c r="G10" s="47">
        <v>2006</v>
      </c>
    </row>
    <row r="11" spans="1:8" ht="15" x14ac:dyDescent="0.25">
      <c r="A11" s="121"/>
      <c r="B11" s="122"/>
      <c r="C11" s="70" t="s">
        <v>1003</v>
      </c>
      <c r="D11" s="222" t="s">
        <v>2994</v>
      </c>
      <c r="E11" s="228">
        <v>75</v>
      </c>
      <c r="F11" s="123"/>
      <c r="G11" s="47">
        <v>2007</v>
      </c>
    </row>
    <row r="12" spans="1:8" ht="15" x14ac:dyDescent="0.25">
      <c r="A12" s="121"/>
      <c r="B12" s="122"/>
      <c r="C12" s="70" t="s">
        <v>1003</v>
      </c>
      <c r="D12" s="222" t="s">
        <v>2995</v>
      </c>
      <c r="E12" s="228">
        <v>75</v>
      </c>
      <c r="F12" s="123"/>
      <c r="G12" s="47">
        <v>2007</v>
      </c>
    </row>
    <row r="13" spans="1:8" ht="15" x14ac:dyDescent="0.25">
      <c r="A13" s="121"/>
      <c r="B13" s="122"/>
      <c r="C13" s="70" t="s">
        <v>1003</v>
      </c>
      <c r="D13" s="222" t="s">
        <v>2996</v>
      </c>
      <c r="E13" s="228">
        <v>106.56</v>
      </c>
      <c r="F13" s="123"/>
      <c r="G13" s="47">
        <v>2007</v>
      </c>
    </row>
    <row r="14" spans="1:8" ht="15" x14ac:dyDescent="0.25">
      <c r="A14" s="121"/>
      <c r="B14" s="122"/>
      <c r="C14" s="70" t="s">
        <v>1003</v>
      </c>
      <c r="D14" s="222" t="s">
        <v>2997</v>
      </c>
      <c r="E14" s="228">
        <v>532.79999999999995</v>
      </c>
      <c r="F14" s="123"/>
      <c r="G14" s="47">
        <v>2007</v>
      </c>
    </row>
    <row r="15" spans="1:8" ht="15" x14ac:dyDescent="0.25">
      <c r="A15" s="121"/>
      <c r="B15" s="122"/>
      <c r="C15" s="70" t="s">
        <v>1003</v>
      </c>
      <c r="D15" s="222" t="s">
        <v>2998</v>
      </c>
      <c r="E15" s="228">
        <v>5640</v>
      </c>
      <c r="F15" s="123"/>
      <c r="G15" s="47">
        <v>2008</v>
      </c>
    </row>
    <row r="16" spans="1:8" ht="15" x14ac:dyDescent="0.25">
      <c r="A16" s="121"/>
      <c r="B16" s="122"/>
      <c r="C16" s="70" t="s">
        <v>1003</v>
      </c>
      <c r="D16" s="222" t="s">
        <v>2999</v>
      </c>
      <c r="E16" s="228">
        <v>111.55</v>
      </c>
      <c r="F16" s="123"/>
      <c r="G16" s="47">
        <v>2004</v>
      </c>
    </row>
    <row r="17" spans="1:7" ht="15" x14ac:dyDescent="0.25">
      <c r="A17" s="121"/>
      <c r="B17" s="122"/>
      <c r="C17" s="70" t="s">
        <v>1003</v>
      </c>
      <c r="D17" s="222" t="s">
        <v>3000</v>
      </c>
      <c r="E17" s="228">
        <v>264</v>
      </c>
      <c r="F17" s="123"/>
      <c r="G17" s="47">
        <v>2008</v>
      </c>
    </row>
    <row r="18" spans="1:7" ht="15" x14ac:dyDescent="0.25">
      <c r="A18" s="121"/>
      <c r="B18" s="122"/>
      <c r="C18" s="70" t="s">
        <v>1003</v>
      </c>
      <c r="D18" s="222" t="s">
        <v>3001</v>
      </c>
      <c r="E18" s="228">
        <v>10416</v>
      </c>
      <c r="F18" s="123"/>
      <c r="G18" s="47">
        <v>2005</v>
      </c>
    </row>
    <row r="19" spans="1:7" ht="15" x14ac:dyDescent="0.25">
      <c r="A19" s="121"/>
      <c r="B19" s="122"/>
      <c r="C19" s="70" t="s">
        <v>1003</v>
      </c>
      <c r="D19" s="222" t="s">
        <v>3002</v>
      </c>
      <c r="E19" s="228">
        <v>81.84</v>
      </c>
      <c r="F19" s="123"/>
      <c r="G19" s="47">
        <v>2003</v>
      </c>
    </row>
    <row r="20" spans="1:7" ht="15" x14ac:dyDescent="0.25">
      <c r="A20" s="121"/>
      <c r="B20" s="122"/>
      <c r="C20" s="70" t="s">
        <v>1003</v>
      </c>
      <c r="D20" s="222" t="s">
        <v>3003</v>
      </c>
      <c r="E20" s="228">
        <v>279.79000000000002</v>
      </c>
      <c r="F20" s="123"/>
      <c r="G20" s="47">
        <v>2008</v>
      </c>
    </row>
    <row r="21" spans="1:7" ht="15" x14ac:dyDescent="0.25">
      <c r="A21" s="121"/>
      <c r="B21" s="122"/>
      <c r="C21" s="70" t="s">
        <v>1003</v>
      </c>
      <c r="D21" s="222" t="s">
        <v>3004</v>
      </c>
      <c r="E21" s="228">
        <v>810.74</v>
      </c>
      <c r="F21" s="123"/>
      <c r="G21" s="47">
        <v>2008</v>
      </c>
    </row>
    <row r="22" spans="1:7" ht="15" x14ac:dyDescent="0.25">
      <c r="A22" s="121"/>
      <c r="B22" s="122"/>
      <c r="C22" s="70" t="s">
        <v>1003</v>
      </c>
      <c r="D22" s="222" t="s">
        <v>3005</v>
      </c>
      <c r="E22" s="228">
        <v>698.15</v>
      </c>
      <c r="F22" s="123"/>
      <c r="G22" s="47">
        <v>2004</v>
      </c>
    </row>
    <row r="23" spans="1:7" ht="15" x14ac:dyDescent="0.25">
      <c r="A23" s="121"/>
      <c r="B23" s="122"/>
      <c r="C23" s="70" t="s">
        <v>1003</v>
      </c>
      <c r="D23" s="222" t="s">
        <v>3006</v>
      </c>
      <c r="E23" s="228">
        <v>155.22999999999999</v>
      </c>
      <c r="F23" s="123"/>
      <c r="G23" s="47">
        <v>2008</v>
      </c>
    </row>
    <row r="24" spans="1:7" ht="15" x14ac:dyDescent="0.25">
      <c r="A24" s="121"/>
      <c r="B24" s="122"/>
      <c r="C24" s="70" t="s">
        <v>1003</v>
      </c>
      <c r="D24" s="222" t="s">
        <v>3007</v>
      </c>
      <c r="E24" s="228">
        <v>186.28</v>
      </c>
      <c r="F24" s="123"/>
      <c r="G24" s="47">
        <v>2008</v>
      </c>
    </row>
    <row r="25" spans="1:7" ht="15" x14ac:dyDescent="0.25">
      <c r="A25" s="121"/>
      <c r="B25" s="122"/>
      <c r="C25" s="70" t="s">
        <v>1003</v>
      </c>
      <c r="D25" s="222" t="s">
        <v>3008</v>
      </c>
      <c r="E25" s="228">
        <v>921.73</v>
      </c>
      <c r="F25" s="123"/>
      <c r="G25" s="47">
        <v>2008</v>
      </c>
    </row>
    <row r="26" spans="1:7" ht="15" x14ac:dyDescent="0.25">
      <c r="A26" s="121"/>
      <c r="B26" s="122"/>
      <c r="C26" s="70" t="s">
        <v>1003</v>
      </c>
      <c r="D26" s="222" t="s">
        <v>3009</v>
      </c>
      <c r="E26" s="228">
        <v>1034.8800000000001</v>
      </c>
      <c r="F26" s="123"/>
      <c r="G26" s="47">
        <v>2008</v>
      </c>
    </row>
    <row r="27" spans="1:7" ht="15" x14ac:dyDescent="0.25">
      <c r="A27" s="121"/>
      <c r="B27" s="122"/>
      <c r="C27" s="70" t="s">
        <v>1003</v>
      </c>
      <c r="D27" s="222" t="s">
        <v>3010</v>
      </c>
      <c r="E27" s="228">
        <v>268.49</v>
      </c>
      <c r="F27" s="123"/>
      <c r="G27" s="47">
        <v>2008</v>
      </c>
    </row>
    <row r="28" spans="1:7" ht="15" x14ac:dyDescent="0.25">
      <c r="A28" s="121"/>
      <c r="B28" s="122"/>
      <c r="C28" s="70" t="s">
        <v>1003</v>
      </c>
      <c r="D28" s="222" t="s">
        <v>3011</v>
      </c>
      <c r="E28" s="228">
        <v>7280</v>
      </c>
      <c r="F28" s="123"/>
      <c r="G28" s="47">
        <v>2008</v>
      </c>
    </row>
    <row r="29" spans="1:7" ht="15" x14ac:dyDescent="0.25">
      <c r="A29" s="121"/>
      <c r="B29" s="122"/>
      <c r="C29" s="70" t="s">
        <v>1003</v>
      </c>
      <c r="D29" s="222" t="s">
        <v>3012</v>
      </c>
      <c r="E29" s="228">
        <v>425.62</v>
      </c>
      <c r="F29" s="123"/>
      <c r="G29" s="47">
        <v>2008</v>
      </c>
    </row>
    <row r="30" spans="1:7" ht="15" x14ac:dyDescent="0.25">
      <c r="A30" s="121"/>
      <c r="B30" s="122"/>
      <c r="C30" s="70" t="s">
        <v>1003</v>
      </c>
      <c r="D30" s="222" t="s">
        <v>3013</v>
      </c>
      <c r="E30" s="228">
        <v>1552.32</v>
      </c>
      <c r="F30" s="123"/>
      <c r="G30" s="47">
        <v>2008</v>
      </c>
    </row>
    <row r="31" spans="1:7" ht="15" x14ac:dyDescent="0.25">
      <c r="A31" s="121"/>
      <c r="B31" s="122"/>
      <c r="C31" s="70" t="s">
        <v>1003</v>
      </c>
      <c r="D31" s="222" t="s">
        <v>3014</v>
      </c>
      <c r="E31" s="228">
        <v>223.74</v>
      </c>
      <c r="F31" s="123"/>
      <c r="G31" s="47">
        <v>2008</v>
      </c>
    </row>
    <row r="32" spans="1:7" ht="15" x14ac:dyDescent="0.25">
      <c r="A32" s="121"/>
      <c r="B32" s="122"/>
      <c r="C32" s="70" t="s">
        <v>1003</v>
      </c>
      <c r="D32" s="222" t="s">
        <v>3015</v>
      </c>
      <c r="E32" s="228">
        <v>517.44000000000005</v>
      </c>
      <c r="F32" s="123"/>
      <c r="G32" s="47">
        <v>2008</v>
      </c>
    </row>
    <row r="33" spans="1:7" ht="15" x14ac:dyDescent="0.25">
      <c r="A33" s="121"/>
      <c r="B33" s="122"/>
      <c r="C33" s="70" t="s">
        <v>1003</v>
      </c>
      <c r="D33" s="222" t="s">
        <v>3016</v>
      </c>
      <c r="E33" s="228">
        <v>1552.32</v>
      </c>
      <c r="F33" s="123"/>
      <c r="G33" s="47">
        <v>2008</v>
      </c>
    </row>
    <row r="34" spans="1:7" ht="15" x14ac:dyDescent="0.25">
      <c r="A34" s="121"/>
      <c r="B34" s="122"/>
      <c r="C34" s="70" t="s">
        <v>1003</v>
      </c>
      <c r="D34" s="222" t="s">
        <v>3017</v>
      </c>
      <c r="E34" s="228">
        <v>10920</v>
      </c>
      <c r="F34" s="123"/>
      <c r="G34" s="47">
        <v>2008</v>
      </c>
    </row>
    <row r="35" spans="1:7" ht="15" x14ac:dyDescent="0.25">
      <c r="A35" s="121"/>
      <c r="B35" s="122"/>
      <c r="C35" s="70" t="s">
        <v>1003</v>
      </c>
      <c r="D35" s="222" t="s">
        <v>3018</v>
      </c>
      <c r="E35" s="228">
        <v>1034.8800000000001</v>
      </c>
      <c r="F35" s="123"/>
      <c r="G35" s="47">
        <v>2008</v>
      </c>
    </row>
    <row r="36" spans="1:7" ht="15" x14ac:dyDescent="0.25">
      <c r="A36" s="121"/>
      <c r="B36" s="122"/>
      <c r="C36" s="70" t="s">
        <v>1003</v>
      </c>
      <c r="D36" s="222" t="s">
        <v>3019</v>
      </c>
      <c r="E36" s="228">
        <v>504.19</v>
      </c>
      <c r="F36" s="123"/>
      <c r="G36" s="47">
        <v>2008</v>
      </c>
    </row>
    <row r="37" spans="1:7" ht="15" x14ac:dyDescent="0.25">
      <c r="A37" s="121"/>
      <c r="B37" s="122"/>
      <c r="C37" s="70" t="s">
        <v>1003</v>
      </c>
      <c r="D37" s="222" t="s">
        <v>3020</v>
      </c>
      <c r="E37" s="228">
        <v>14487.97</v>
      </c>
      <c r="F37" s="123"/>
      <c r="G37" s="47">
        <v>2007</v>
      </c>
    </row>
    <row r="38" spans="1:7" ht="15" x14ac:dyDescent="0.25">
      <c r="A38" s="121"/>
      <c r="B38" s="122"/>
      <c r="C38" s="70" t="s">
        <v>1003</v>
      </c>
      <c r="D38" s="222" t="s">
        <v>3021</v>
      </c>
      <c r="E38" s="228">
        <v>261.8</v>
      </c>
      <c r="F38" s="123"/>
      <c r="G38" s="47">
        <v>2006</v>
      </c>
    </row>
    <row r="39" spans="1:7" ht="15" x14ac:dyDescent="0.25">
      <c r="A39" s="121"/>
      <c r="B39" s="122"/>
      <c r="C39" s="70" t="s">
        <v>1003</v>
      </c>
      <c r="D39" s="222" t="s">
        <v>3022</v>
      </c>
      <c r="E39" s="228">
        <v>321.22000000000003</v>
      </c>
      <c r="F39" s="123"/>
      <c r="G39" s="47">
        <v>2005</v>
      </c>
    </row>
    <row r="40" spans="1:7" ht="15" x14ac:dyDescent="0.25">
      <c r="A40" s="121"/>
      <c r="B40" s="122"/>
      <c r="C40" s="70" t="s">
        <v>1003</v>
      </c>
      <c r="D40" s="222" t="s">
        <v>3023</v>
      </c>
      <c r="E40" s="228">
        <v>120</v>
      </c>
      <c r="F40" s="123"/>
      <c r="G40" s="47">
        <v>2008</v>
      </c>
    </row>
    <row r="41" spans="1:7" ht="15" x14ac:dyDescent="0.25">
      <c r="A41" s="121"/>
      <c r="B41" s="122"/>
      <c r="C41" s="70" t="s">
        <v>1003</v>
      </c>
      <c r="D41" s="222" t="s">
        <v>3024</v>
      </c>
      <c r="E41" s="228">
        <v>419.17</v>
      </c>
      <c r="F41" s="123"/>
      <c r="G41" s="47">
        <v>2007</v>
      </c>
    </row>
    <row r="42" spans="1:7" ht="15" x14ac:dyDescent="0.25">
      <c r="A42" s="121"/>
      <c r="B42" s="122"/>
      <c r="C42" s="70" t="s">
        <v>1003</v>
      </c>
      <c r="D42" s="222" t="s">
        <v>3025</v>
      </c>
      <c r="E42" s="228">
        <v>7902.29</v>
      </c>
      <c r="F42" s="123"/>
      <c r="G42" s="47">
        <v>2007</v>
      </c>
    </row>
    <row r="43" spans="1:7" ht="15" x14ac:dyDescent="0.25">
      <c r="A43" s="121"/>
      <c r="B43" s="122"/>
      <c r="C43" s="70" t="s">
        <v>1003</v>
      </c>
      <c r="D43" s="222" t="s">
        <v>3026</v>
      </c>
      <c r="E43" s="228">
        <v>1975.57</v>
      </c>
      <c r="F43" s="123"/>
      <c r="G43" s="47">
        <v>2007</v>
      </c>
    </row>
    <row r="44" spans="1:7" ht="15" x14ac:dyDescent="0.25">
      <c r="A44" s="121"/>
      <c r="B44" s="122"/>
      <c r="C44" s="70" t="s">
        <v>1003</v>
      </c>
      <c r="D44" s="222" t="s">
        <v>3027</v>
      </c>
      <c r="E44" s="228">
        <v>1409.2</v>
      </c>
      <c r="F44" s="123"/>
      <c r="G44" s="47">
        <v>2007</v>
      </c>
    </row>
    <row r="45" spans="1:7" ht="15" x14ac:dyDescent="0.25">
      <c r="A45" s="121"/>
      <c r="B45" s="122"/>
      <c r="C45" s="70" t="s">
        <v>1003</v>
      </c>
      <c r="D45" s="222" t="s">
        <v>3028</v>
      </c>
      <c r="E45" s="228">
        <v>4896.32</v>
      </c>
      <c r="F45" s="123"/>
      <c r="G45" s="47">
        <v>2007</v>
      </c>
    </row>
    <row r="46" spans="1:7" ht="15" x14ac:dyDescent="0.25">
      <c r="A46" s="121"/>
      <c r="B46" s="122"/>
      <c r="C46" s="70" t="s">
        <v>1003</v>
      </c>
      <c r="D46" s="222" t="s">
        <v>3029</v>
      </c>
      <c r="E46" s="228">
        <v>2200.1999999999998</v>
      </c>
      <c r="F46" s="123"/>
      <c r="G46" s="47">
        <v>2004</v>
      </c>
    </row>
    <row r="47" spans="1:7" ht="15" x14ac:dyDescent="0.25">
      <c r="A47" s="121"/>
      <c r="B47" s="122"/>
      <c r="C47" s="70" t="s">
        <v>1003</v>
      </c>
      <c r="D47" s="222" t="s">
        <v>3030</v>
      </c>
      <c r="E47" s="228">
        <v>1031.52</v>
      </c>
      <c r="F47" s="123"/>
      <c r="G47" s="47">
        <v>2004</v>
      </c>
    </row>
    <row r="48" spans="1:7" ht="15" x14ac:dyDescent="0.25">
      <c r="A48" s="121"/>
      <c r="B48" s="122"/>
      <c r="C48" s="70" t="s">
        <v>1003</v>
      </c>
      <c r="D48" s="222" t="s">
        <v>3031</v>
      </c>
      <c r="E48" s="228">
        <v>820.8</v>
      </c>
      <c r="F48" s="123"/>
      <c r="G48" s="47">
        <v>2004</v>
      </c>
    </row>
    <row r="49" spans="1:7" ht="15" x14ac:dyDescent="0.25">
      <c r="A49" s="121"/>
      <c r="B49" s="122"/>
      <c r="C49" s="70" t="s">
        <v>1003</v>
      </c>
      <c r="D49" s="222" t="s">
        <v>3032</v>
      </c>
      <c r="E49" s="228">
        <v>563.52</v>
      </c>
      <c r="F49" s="123"/>
      <c r="G49" s="47">
        <v>2004</v>
      </c>
    </row>
    <row r="50" spans="1:7" ht="15" x14ac:dyDescent="0.25">
      <c r="A50" s="121"/>
      <c r="B50" s="122"/>
      <c r="C50" s="70" t="s">
        <v>1003</v>
      </c>
      <c r="D50" s="222" t="s">
        <v>3033</v>
      </c>
      <c r="E50" s="228">
        <v>396</v>
      </c>
      <c r="F50" s="123"/>
      <c r="G50" s="47">
        <v>2004</v>
      </c>
    </row>
    <row r="51" spans="1:7" ht="15" x14ac:dyDescent="0.25">
      <c r="A51" s="121"/>
      <c r="B51" s="122"/>
      <c r="C51" s="70" t="s">
        <v>1003</v>
      </c>
      <c r="D51" s="222" t="s">
        <v>3034</v>
      </c>
      <c r="E51" s="228">
        <v>246</v>
      </c>
      <c r="F51" s="123"/>
      <c r="G51" s="47">
        <v>2004</v>
      </c>
    </row>
    <row r="52" spans="1:7" ht="15" x14ac:dyDescent="0.25">
      <c r="A52" s="121"/>
      <c r="B52" s="122"/>
      <c r="C52" s="70" t="s">
        <v>1003</v>
      </c>
      <c r="D52" s="222" t="s">
        <v>3035</v>
      </c>
      <c r="E52" s="228">
        <v>189.75</v>
      </c>
      <c r="F52" s="123"/>
      <c r="G52" s="47">
        <v>2006</v>
      </c>
    </row>
    <row r="53" spans="1:7" ht="15" x14ac:dyDescent="0.25">
      <c r="A53" s="121"/>
      <c r="B53" s="122"/>
      <c r="C53" s="70" t="s">
        <v>1003</v>
      </c>
      <c r="D53" s="222" t="s">
        <v>3036</v>
      </c>
      <c r="E53" s="228">
        <v>79.2</v>
      </c>
      <c r="F53" s="123"/>
      <c r="G53" s="47">
        <v>2006</v>
      </c>
    </row>
    <row r="54" spans="1:7" ht="15" x14ac:dyDescent="0.25">
      <c r="A54" s="121"/>
      <c r="B54" s="122"/>
      <c r="C54" s="70" t="s">
        <v>1003</v>
      </c>
      <c r="D54" s="222" t="s">
        <v>3037</v>
      </c>
      <c r="E54" s="228">
        <v>190.28</v>
      </c>
      <c r="F54" s="123"/>
      <c r="G54" s="47">
        <v>2005</v>
      </c>
    </row>
    <row r="55" spans="1:7" ht="15" x14ac:dyDescent="0.25">
      <c r="A55" s="121"/>
      <c r="B55" s="122"/>
      <c r="C55" s="70" t="s">
        <v>1003</v>
      </c>
      <c r="D55" s="222" t="s">
        <v>3038</v>
      </c>
      <c r="E55" s="228">
        <v>554.95000000000005</v>
      </c>
      <c r="F55" s="123"/>
      <c r="G55" s="47">
        <v>2005</v>
      </c>
    </row>
    <row r="56" spans="1:7" ht="15" x14ac:dyDescent="0.25">
      <c r="A56" s="121"/>
      <c r="B56" s="122"/>
      <c r="C56" s="70" t="s">
        <v>1003</v>
      </c>
      <c r="D56" s="222" t="s">
        <v>3039</v>
      </c>
      <c r="E56" s="228">
        <v>3016.45</v>
      </c>
      <c r="F56" s="123"/>
      <c r="G56" s="47">
        <v>2008</v>
      </c>
    </row>
    <row r="57" spans="1:7" ht="15" x14ac:dyDescent="0.25">
      <c r="A57" s="121"/>
      <c r="B57" s="122"/>
      <c r="C57" s="70" t="s">
        <v>1003</v>
      </c>
      <c r="D57" s="222" t="s">
        <v>3040</v>
      </c>
      <c r="E57" s="228">
        <v>180</v>
      </c>
      <c r="F57" s="123"/>
      <c r="G57" s="47">
        <v>2006</v>
      </c>
    </row>
    <row r="58" spans="1:7" ht="15" x14ac:dyDescent="0.25">
      <c r="A58" s="121"/>
      <c r="B58" s="122"/>
      <c r="C58" s="70" t="s">
        <v>1003</v>
      </c>
      <c r="D58" s="222" t="s">
        <v>3041</v>
      </c>
      <c r="E58" s="228">
        <v>180</v>
      </c>
      <c r="F58" s="123"/>
      <c r="G58" s="47">
        <v>2006</v>
      </c>
    </row>
    <row r="59" spans="1:7" ht="15" x14ac:dyDescent="0.25">
      <c r="A59" s="121"/>
      <c r="B59" s="122"/>
      <c r="C59" s="70" t="s">
        <v>1003</v>
      </c>
      <c r="D59" s="222" t="s">
        <v>3042</v>
      </c>
      <c r="E59" s="228">
        <v>7165.79</v>
      </c>
      <c r="F59" s="123"/>
      <c r="G59" s="47">
        <v>2006</v>
      </c>
    </row>
    <row r="60" spans="1:7" ht="15" x14ac:dyDescent="0.25">
      <c r="A60" s="121"/>
      <c r="B60" s="122"/>
      <c r="C60" s="70" t="s">
        <v>1003</v>
      </c>
      <c r="D60" s="222" t="s">
        <v>3043</v>
      </c>
      <c r="E60" s="228">
        <v>2041.38</v>
      </c>
      <c r="F60" s="123"/>
      <c r="G60" s="47">
        <v>2006</v>
      </c>
    </row>
    <row r="61" spans="1:7" ht="15" x14ac:dyDescent="0.25">
      <c r="A61" s="121"/>
      <c r="B61" s="122"/>
      <c r="C61" s="70" t="s">
        <v>1003</v>
      </c>
      <c r="D61" s="222" t="s">
        <v>3044</v>
      </c>
      <c r="E61" s="228">
        <v>28.45</v>
      </c>
      <c r="F61" s="123"/>
      <c r="G61" s="47">
        <v>2005</v>
      </c>
    </row>
    <row r="62" spans="1:7" ht="15" x14ac:dyDescent="0.25">
      <c r="A62" s="121"/>
      <c r="B62" s="122"/>
      <c r="C62" s="70" t="s">
        <v>1003</v>
      </c>
      <c r="D62" s="222" t="s">
        <v>3045</v>
      </c>
      <c r="E62" s="228">
        <v>59.77</v>
      </c>
      <c r="F62" s="123"/>
      <c r="G62" s="47">
        <v>2005</v>
      </c>
    </row>
    <row r="63" spans="1:7" ht="15" x14ac:dyDescent="0.25">
      <c r="A63" s="121"/>
      <c r="B63" s="122"/>
      <c r="C63" s="70" t="s">
        <v>1003</v>
      </c>
      <c r="D63" s="222" t="s">
        <v>3046</v>
      </c>
      <c r="E63" s="228">
        <v>158.01</v>
      </c>
      <c r="F63" s="123"/>
      <c r="G63" s="47">
        <v>2006</v>
      </c>
    </row>
    <row r="64" spans="1:7" ht="15" x14ac:dyDescent="0.25">
      <c r="A64" s="121"/>
      <c r="B64" s="122"/>
      <c r="C64" s="70" t="s">
        <v>1003</v>
      </c>
      <c r="D64" s="222" t="s">
        <v>3047</v>
      </c>
      <c r="E64" s="228">
        <v>92.01</v>
      </c>
      <c r="F64" s="123"/>
      <c r="G64" s="47">
        <v>2006</v>
      </c>
    </row>
    <row r="65" spans="1:7" ht="15" x14ac:dyDescent="0.25">
      <c r="A65" s="121"/>
      <c r="B65" s="122"/>
      <c r="C65" s="70" t="s">
        <v>1003</v>
      </c>
      <c r="D65" s="222" t="s">
        <v>3048</v>
      </c>
      <c r="E65" s="228">
        <v>121.87</v>
      </c>
      <c r="F65" s="123"/>
      <c r="G65" s="47">
        <v>2006</v>
      </c>
    </row>
    <row r="66" spans="1:7" ht="15" x14ac:dyDescent="0.25">
      <c r="A66" s="121"/>
      <c r="B66" s="122"/>
      <c r="C66" s="70" t="s">
        <v>1003</v>
      </c>
      <c r="D66" s="222" t="s">
        <v>3049</v>
      </c>
      <c r="E66" s="228">
        <v>141.6</v>
      </c>
      <c r="F66" s="123"/>
      <c r="G66" s="47">
        <v>2005</v>
      </c>
    </row>
    <row r="67" spans="1:7" ht="15" x14ac:dyDescent="0.25">
      <c r="A67" s="121"/>
      <c r="B67" s="122"/>
      <c r="C67" s="70" t="s">
        <v>1003</v>
      </c>
      <c r="D67" s="222" t="s">
        <v>3050</v>
      </c>
      <c r="E67" s="228">
        <v>495.6</v>
      </c>
      <c r="F67" s="123"/>
      <c r="G67" s="47">
        <v>2003</v>
      </c>
    </row>
    <row r="68" spans="1:7" ht="15" x14ac:dyDescent="0.25">
      <c r="A68" s="121"/>
      <c r="B68" s="122"/>
      <c r="C68" s="70" t="s">
        <v>1003</v>
      </c>
      <c r="D68" s="222" t="s">
        <v>3051</v>
      </c>
      <c r="E68" s="228">
        <v>141.6</v>
      </c>
      <c r="F68" s="123"/>
      <c r="G68" s="47">
        <v>2006</v>
      </c>
    </row>
    <row r="69" spans="1:7" ht="15" x14ac:dyDescent="0.25">
      <c r="A69" s="121"/>
      <c r="B69" s="122"/>
      <c r="C69" s="70" t="s">
        <v>1003</v>
      </c>
      <c r="D69" s="222" t="s">
        <v>3052</v>
      </c>
      <c r="E69" s="228">
        <v>1200</v>
      </c>
      <c r="F69" s="123"/>
      <c r="G69" s="47">
        <v>2008</v>
      </c>
    </row>
    <row r="70" spans="1:7" ht="15" x14ac:dyDescent="0.25">
      <c r="A70" s="121"/>
      <c r="B70" s="122"/>
      <c r="C70" s="70" t="s">
        <v>1003</v>
      </c>
      <c r="D70" s="222" t="s">
        <v>3053</v>
      </c>
      <c r="E70" s="228">
        <v>6395.4</v>
      </c>
      <c r="F70" s="123"/>
      <c r="G70" s="47">
        <v>2005</v>
      </c>
    </row>
    <row r="71" spans="1:7" ht="15" x14ac:dyDescent="0.25">
      <c r="A71" s="121"/>
      <c r="B71" s="122"/>
      <c r="C71" s="70" t="s">
        <v>1003</v>
      </c>
      <c r="D71" s="222" t="s">
        <v>3054</v>
      </c>
      <c r="E71" s="228">
        <v>6395.4</v>
      </c>
      <c r="F71" s="123"/>
      <c r="G71" s="47">
        <v>2005</v>
      </c>
    </row>
    <row r="72" spans="1:7" ht="15" x14ac:dyDescent="0.25">
      <c r="A72" s="121"/>
      <c r="B72" s="122"/>
      <c r="C72" s="70" t="s">
        <v>1003</v>
      </c>
      <c r="D72" s="222" t="s">
        <v>3055</v>
      </c>
      <c r="E72" s="228">
        <v>6395.4</v>
      </c>
      <c r="F72" s="123"/>
      <c r="G72" s="47">
        <v>2007</v>
      </c>
    </row>
    <row r="73" spans="1:7" ht="15" x14ac:dyDescent="0.25">
      <c r="A73" s="121"/>
      <c r="B73" s="122"/>
      <c r="C73" s="70" t="s">
        <v>1003</v>
      </c>
      <c r="D73" s="222" t="s">
        <v>3056</v>
      </c>
      <c r="E73" s="228">
        <v>1989</v>
      </c>
      <c r="F73" s="123"/>
      <c r="G73" s="47">
        <v>2007</v>
      </c>
    </row>
    <row r="74" spans="1:7" ht="15" x14ac:dyDescent="0.25">
      <c r="A74" s="121"/>
      <c r="B74" s="122"/>
      <c r="C74" s="70" t="s">
        <v>1003</v>
      </c>
      <c r="D74" s="222" t="s">
        <v>3057</v>
      </c>
      <c r="E74" s="228">
        <v>2692.8</v>
      </c>
      <c r="F74" s="123"/>
      <c r="G74" s="47">
        <v>2007</v>
      </c>
    </row>
    <row r="75" spans="1:7" ht="15" x14ac:dyDescent="0.25">
      <c r="A75" s="121"/>
      <c r="B75" s="122"/>
      <c r="C75" s="70" t="s">
        <v>1003</v>
      </c>
      <c r="D75" s="222" t="s">
        <v>3058</v>
      </c>
      <c r="E75" s="228">
        <v>1672.06</v>
      </c>
      <c r="F75" s="123"/>
      <c r="G75" s="47">
        <v>2004</v>
      </c>
    </row>
    <row r="76" spans="1:7" ht="15" x14ac:dyDescent="0.25">
      <c r="A76" s="121"/>
      <c r="B76" s="122"/>
      <c r="C76" s="70" t="s">
        <v>1003</v>
      </c>
      <c r="D76" s="222" t="s">
        <v>3059</v>
      </c>
      <c r="E76" s="228">
        <v>2492.64</v>
      </c>
      <c r="F76" s="123"/>
      <c r="G76" s="47">
        <v>2008</v>
      </c>
    </row>
    <row r="77" spans="1:7" ht="15" x14ac:dyDescent="0.25">
      <c r="A77" s="121"/>
      <c r="B77" s="122"/>
      <c r="C77" s="70" t="s">
        <v>1003</v>
      </c>
      <c r="D77" s="222" t="s">
        <v>3060</v>
      </c>
      <c r="E77" s="228">
        <v>984.96</v>
      </c>
      <c r="F77" s="123"/>
      <c r="G77" s="47">
        <v>2008</v>
      </c>
    </row>
    <row r="78" spans="1:7" ht="15" x14ac:dyDescent="0.25">
      <c r="A78" s="121"/>
      <c r="B78" s="122"/>
      <c r="C78" s="70" t="s">
        <v>1003</v>
      </c>
      <c r="D78" s="222" t="s">
        <v>3061</v>
      </c>
      <c r="E78" s="228">
        <v>55.5</v>
      </c>
      <c r="F78" s="123"/>
      <c r="G78" s="47">
        <v>2007</v>
      </c>
    </row>
    <row r="79" spans="1:7" ht="15" x14ac:dyDescent="0.25">
      <c r="A79" s="121"/>
      <c r="B79" s="122"/>
      <c r="C79" s="70" t="s">
        <v>1003</v>
      </c>
      <c r="D79" s="222" t="s">
        <v>3062</v>
      </c>
      <c r="E79" s="228">
        <v>4500</v>
      </c>
      <c r="F79" s="123"/>
      <c r="G79" s="47">
        <v>2006</v>
      </c>
    </row>
    <row r="80" spans="1:7" ht="15" x14ac:dyDescent="0.25">
      <c r="A80" s="121"/>
      <c r="B80" s="122"/>
      <c r="C80" s="70" t="s">
        <v>1003</v>
      </c>
      <c r="D80" s="222" t="s">
        <v>3063</v>
      </c>
      <c r="E80" s="228">
        <v>851.76</v>
      </c>
      <c r="F80" s="123"/>
      <c r="G80" s="47">
        <v>2007</v>
      </c>
    </row>
    <row r="81" spans="1:7" ht="15" x14ac:dyDescent="0.25">
      <c r="A81" s="121"/>
      <c r="B81" s="122"/>
      <c r="C81" s="70" t="s">
        <v>1003</v>
      </c>
      <c r="D81" s="222" t="s">
        <v>3064</v>
      </c>
      <c r="E81" s="228">
        <v>851.76</v>
      </c>
      <c r="F81" s="123"/>
      <c r="G81" s="47">
        <v>2007</v>
      </c>
    </row>
    <row r="82" spans="1:7" ht="15" x14ac:dyDescent="0.25">
      <c r="A82" s="121"/>
      <c r="B82" s="122"/>
      <c r="C82" s="70" t="s">
        <v>1003</v>
      </c>
      <c r="D82" s="222" t="s">
        <v>3065</v>
      </c>
      <c r="E82" s="228">
        <v>851.76</v>
      </c>
      <c r="F82" s="123"/>
      <c r="G82" s="47">
        <v>2007</v>
      </c>
    </row>
    <row r="83" spans="1:7" ht="15" x14ac:dyDescent="0.25">
      <c r="A83" s="121"/>
      <c r="B83" s="122"/>
      <c r="C83" s="70" t="s">
        <v>1003</v>
      </c>
      <c r="D83" s="222" t="s">
        <v>3066</v>
      </c>
      <c r="E83" s="228">
        <v>851.76</v>
      </c>
      <c r="F83" s="123"/>
      <c r="G83" s="47">
        <v>2007</v>
      </c>
    </row>
    <row r="84" spans="1:7" ht="15" x14ac:dyDescent="0.25">
      <c r="A84" s="121"/>
      <c r="B84" s="122"/>
      <c r="C84" s="70" t="s">
        <v>1003</v>
      </c>
      <c r="D84" s="222" t="s">
        <v>3067</v>
      </c>
      <c r="E84" s="228">
        <v>851.76</v>
      </c>
      <c r="F84" s="123"/>
      <c r="G84" s="47">
        <v>2007</v>
      </c>
    </row>
    <row r="85" spans="1:7" ht="15" x14ac:dyDescent="0.25">
      <c r="A85" s="121"/>
      <c r="B85" s="122"/>
      <c r="C85" s="70" t="s">
        <v>1003</v>
      </c>
      <c r="D85" s="222" t="s">
        <v>3068</v>
      </c>
      <c r="E85" s="228">
        <v>945.36</v>
      </c>
      <c r="F85" s="123"/>
      <c r="G85" s="47">
        <v>2007</v>
      </c>
    </row>
    <row r="86" spans="1:7" ht="15" x14ac:dyDescent="0.25">
      <c r="A86" s="121"/>
      <c r="B86" s="122"/>
      <c r="C86" s="70" t="s">
        <v>1003</v>
      </c>
      <c r="D86" s="222" t="s">
        <v>3069</v>
      </c>
      <c r="E86" s="228">
        <v>1703.52</v>
      </c>
      <c r="F86" s="123"/>
      <c r="G86" s="47">
        <v>2007</v>
      </c>
    </row>
    <row r="87" spans="1:7" ht="15" x14ac:dyDescent="0.25">
      <c r="A87" s="121"/>
      <c r="B87" s="122"/>
      <c r="C87" s="70" t="s">
        <v>1003</v>
      </c>
      <c r="D87" s="222" t="s">
        <v>3070</v>
      </c>
      <c r="E87" s="228">
        <v>1703.52</v>
      </c>
      <c r="F87" s="123"/>
      <c r="G87" s="47">
        <v>2007</v>
      </c>
    </row>
    <row r="88" spans="1:7" ht="15" x14ac:dyDescent="0.25">
      <c r="A88" s="121"/>
      <c r="B88" s="122"/>
      <c r="C88" s="70" t="s">
        <v>1003</v>
      </c>
      <c r="D88" s="222" t="s">
        <v>3071</v>
      </c>
      <c r="E88" s="228">
        <v>938.6</v>
      </c>
      <c r="F88" s="123"/>
      <c r="G88" s="47">
        <v>2006</v>
      </c>
    </row>
    <row r="89" spans="1:7" ht="15" x14ac:dyDescent="0.25">
      <c r="A89" s="121"/>
      <c r="B89" s="122"/>
      <c r="C89" s="70" t="s">
        <v>1003</v>
      </c>
      <c r="D89" s="222" t="s">
        <v>3072</v>
      </c>
      <c r="E89" s="228">
        <v>938.6</v>
      </c>
      <c r="F89" s="123"/>
      <c r="G89" s="47">
        <v>2006</v>
      </c>
    </row>
    <row r="90" spans="1:7" ht="15" x14ac:dyDescent="0.25">
      <c r="A90" s="121"/>
      <c r="B90" s="122"/>
      <c r="C90" s="70" t="s">
        <v>1003</v>
      </c>
      <c r="D90" s="222" t="s">
        <v>3073</v>
      </c>
      <c r="E90" s="228">
        <v>144</v>
      </c>
      <c r="F90" s="123"/>
      <c r="G90" s="47">
        <v>2007</v>
      </c>
    </row>
    <row r="91" spans="1:7" ht="15" x14ac:dyDescent="0.25">
      <c r="A91" s="121"/>
      <c r="B91" s="122"/>
      <c r="C91" s="70" t="s">
        <v>1003</v>
      </c>
      <c r="D91" s="222" t="s">
        <v>3074</v>
      </c>
      <c r="E91" s="228">
        <v>144</v>
      </c>
      <c r="F91" s="123"/>
      <c r="G91" s="47">
        <v>2007</v>
      </c>
    </row>
    <row r="92" spans="1:7" ht="15" x14ac:dyDescent="0.25">
      <c r="A92" s="121"/>
      <c r="B92" s="122"/>
      <c r="C92" s="70" t="s">
        <v>1003</v>
      </c>
      <c r="D92" s="222" t="s">
        <v>3075</v>
      </c>
      <c r="E92" s="228">
        <v>56.16</v>
      </c>
      <c r="F92" s="123"/>
      <c r="G92" s="47">
        <v>2007</v>
      </c>
    </row>
    <row r="93" spans="1:7" ht="15" x14ac:dyDescent="0.25">
      <c r="A93" s="121"/>
      <c r="B93" s="122"/>
      <c r="C93" s="70" t="s">
        <v>1003</v>
      </c>
      <c r="D93" s="222" t="s">
        <v>3076</v>
      </c>
      <c r="E93" s="228">
        <v>2664.52</v>
      </c>
      <c r="F93" s="123"/>
      <c r="G93" s="47">
        <v>2003</v>
      </c>
    </row>
    <row r="94" spans="1:7" ht="15" x14ac:dyDescent="0.25">
      <c r="A94" s="121"/>
      <c r="B94" s="122"/>
      <c r="C94" s="70" t="s">
        <v>1003</v>
      </c>
      <c r="D94" s="222" t="s">
        <v>3077</v>
      </c>
      <c r="E94" s="228">
        <v>636</v>
      </c>
      <c r="F94" s="123"/>
      <c r="G94" s="47">
        <v>2006</v>
      </c>
    </row>
    <row r="95" spans="1:7" ht="15" x14ac:dyDescent="0.25">
      <c r="A95" s="121"/>
      <c r="B95" s="122"/>
      <c r="C95" s="70" t="s">
        <v>1003</v>
      </c>
      <c r="D95" s="222" t="s">
        <v>3078</v>
      </c>
      <c r="E95" s="228">
        <v>684</v>
      </c>
      <c r="F95" s="123"/>
      <c r="G95" s="47">
        <v>2006</v>
      </c>
    </row>
    <row r="96" spans="1:7" ht="15" x14ac:dyDescent="0.25">
      <c r="A96" s="121"/>
      <c r="B96" s="122"/>
      <c r="C96" s="70" t="s">
        <v>1003</v>
      </c>
      <c r="D96" s="222" t="s">
        <v>3079</v>
      </c>
      <c r="E96" s="228">
        <v>3990</v>
      </c>
      <c r="F96" s="123"/>
      <c r="G96" s="47">
        <v>2006</v>
      </c>
    </row>
    <row r="97" spans="1:7" ht="15" x14ac:dyDescent="0.25">
      <c r="A97" s="121"/>
      <c r="B97" s="122"/>
      <c r="C97" s="70" t="s">
        <v>1003</v>
      </c>
      <c r="D97" s="222" t="s">
        <v>3080</v>
      </c>
      <c r="E97" s="228">
        <v>420</v>
      </c>
      <c r="F97" s="123"/>
      <c r="G97" s="47">
        <v>2007</v>
      </c>
    </row>
    <row r="98" spans="1:7" ht="15" x14ac:dyDescent="0.25">
      <c r="A98" s="121"/>
      <c r="B98" s="122"/>
      <c r="C98" s="70" t="s">
        <v>1003</v>
      </c>
      <c r="D98" s="222" t="s">
        <v>3081</v>
      </c>
      <c r="E98" s="228">
        <v>564.29999999999995</v>
      </c>
      <c r="F98" s="123"/>
      <c r="G98" s="47">
        <v>2006</v>
      </c>
    </row>
    <row r="99" spans="1:7" ht="15" x14ac:dyDescent="0.25">
      <c r="A99" s="121"/>
      <c r="B99" s="122"/>
      <c r="C99" s="70" t="s">
        <v>1003</v>
      </c>
      <c r="D99" s="222" t="s">
        <v>3082</v>
      </c>
      <c r="E99" s="228">
        <v>24.1</v>
      </c>
      <c r="F99" s="123"/>
      <c r="G99" s="47">
        <v>2005</v>
      </c>
    </row>
    <row r="100" spans="1:7" ht="15" x14ac:dyDescent="0.25">
      <c r="A100" s="121"/>
      <c r="B100" s="122"/>
      <c r="C100" s="70" t="s">
        <v>1003</v>
      </c>
      <c r="D100" s="222" t="s">
        <v>3083</v>
      </c>
      <c r="E100" s="228">
        <v>684</v>
      </c>
      <c r="F100" s="123"/>
      <c r="G100" s="47">
        <v>2008</v>
      </c>
    </row>
    <row r="101" spans="1:7" ht="15" x14ac:dyDescent="0.25">
      <c r="A101" s="121"/>
      <c r="B101" s="122"/>
      <c r="C101" s="70" t="s">
        <v>1003</v>
      </c>
      <c r="D101" s="222" t="s">
        <v>3084</v>
      </c>
      <c r="E101" s="228">
        <v>381.35</v>
      </c>
      <c r="F101" s="123"/>
      <c r="G101" s="47">
        <v>2003</v>
      </c>
    </row>
    <row r="102" spans="1:7" ht="15" x14ac:dyDescent="0.25">
      <c r="A102" s="121"/>
      <c r="B102" s="122"/>
      <c r="C102" s="70" t="s">
        <v>1003</v>
      </c>
      <c r="D102" s="222" t="s">
        <v>3085</v>
      </c>
      <c r="E102" s="228">
        <v>103</v>
      </c>
      <c r="F102" s="123"/>
      <c r="G102" s="47">
        <v>2007</v>
      </c>
    </row>
    <row r="103" spans="1:7" ht="15" x14ac:dyDescent="0.25">
      <c r="A103" s="121"/>
      <c r="B103" s="122"/>
      <c r="C103" s="70" t="s">
        <v>1003</v>
      </c>
      <c r="D103" s="222" t="s">
        <v>3086</v>
      </c>
      <c r="E103" s="228">
        <v>89</v>
      </c>
      <c r="F103" s="123"/>
      <c r="G103" s="47">
        <v>2007</v>
      </c>
    </row>
    <row r="104" spans="1:7" ht="15" x14ac:dyDescent="0.25">
      <c r="A104" s="121"/>
      <c r="B104" s="122"/>
      <c r="C104" s="70" t="s">
        <v>1003</v>
      </c>
      <c r="D104" s="222" t="s">
        <v>3087</v>
      </c>
      <c r="E104" s="228">
        <v>220</v>
      </c>
      <c r="F104" s="123"/>
      <c r="G104" s="47">
        <v>2007</v>
      </c>
    </row>
    <row r="105" spans="1:7" ht="15" x14ac:dyDescent="0.25">
      <c r="A105" s="121"/>
      <c r="B105" s="122"/>
      <c r="C105" s="70" t="s">
        <v>1003</v>
      </c>
      <c r="D105" s="222" t="s">
        <v>3088</v>
      </c>
      <c r="E105" s="228">
        <v>117</v>
      </c>
      <c r="F105" s="123"/>
      <c r="G105" s="47">
        <v>2007</v>
      </c>
    </row>
    <row r="106" spans="1:7" ht="15" x14ac:dyDescent="0.25">
      <c r="A106" s="121"/>
      <c r="B106" s="122"/>
      <c r="C106" s="70" t="s">
        <v>1003</v>
      </c>
      <c r="D106" s="222" t="s">
        <v>3089</v>
      </c>
      <c r="E106" s="228">
        <v>117</v>
      </c>
      <c r="F106" s="123"/>
      <c r="G106" s="47">
        <v>2007</v>
      </c>
    </row>
    <row r="107" spans="1:7" ht="15" x14ac:dyDescent="0.25">
      <c r="A107" s="121"/>
      <c r="B107" s="122"/>
      <c r="C107" s="70" t="s">
        <v>1003</v>
      </c>
      <c r="D107" s="222" t="s">
        <v>3090</v>
      </c>
      <c r="E107" s="228">
        <v>113</v>
      </c>
      <c r="F107" s="123"/>
      <c r="G107" s="47">
        <v>2007</v>
      </c>
    </row>
    <row r="108" spans="1:7" ht="15" x14ac:dyDescent="0.25">
      <c r="A108" s="121"/>
      <c r="B108" s="122"/>
      <c r="C108" s="70" t="s">
        <v>1003</v>
      </c>
      <c r="D108" s="222" t="s">
        <v>3091</v>
      </c>
      <c r="E108" s="228">
        <v>157</v>
      </c>
      <c r="F108" s="123"/>
      <c r="G108" s="47">
        <v>2007</v>
      </c>
    </row>
    <row r="109" spans="1:7" ht="15" x14ac:dyDescent="0.25">
      <c r="A109" s="121"/>
      <c r="B109" s="122"/>
      <c r="C109" s="70" t="s">
        <v>1003</v>
      </c>
      <c r="D109" s="222" t="s">
        <v>3092</v>
      </c>
      <c r="E109" s="228">
        <v>123.97</v>
      </c>
      <c r="F109" s="123"/>
      <c r="G109" s="47">
        <v>2008</v>
      </c>
    </row>
    <row r="110" spans="1:7" ht="15" x14ac:dyDescent="0.25">
      <c r="A110" s="121"/>
      <c r="B110" s="122"/>
      <c r="C110" s="70" t="s">
        <v>1003</v>
      </c>
      <c r="D110" s="222" t="s">
        <v>3093</v>
      </c>
      <c r="E110" s="228">
        <v>716.4</v>
      </c>
      <c r="F110" s="123"/>
      <c r="G110" s="47">
        <v>2004</v>
      </c>
    </row>
    <row r="111" spans="1:7" ht="15" x14ac:dyDescent="0.25">
      <c r="A111" s="121"/>
      <c r="B111" s="122"/>
      <c r="C111" s="70" t="s">
        <v>1003</v>
      </c>
      <c r="D111" s="222" t="s">
        <v>3094</v>
      </c>
      <c r="E111" s="228">
        <v>9900</v>
      </c>
      <c r="F111" s="123"/>
      <c r="G111" s="47">
        <v>2005</v>
      </c>
    </row>
    <row r="112" spans="1:7" ht="15" x14ac:dyDescent="0.25">
      <c r="A112" s="121"/>
      <c r="B112" s="122"/>
      <c r="C112" s="70" t="s">
        <v>1003</v>
      </c>
      <c r="D112" s="222" t="s">
        <v>3095</v>
      </c>
      <c r="E112" s="228">
        <v>168</v>
      </c>
      <c r="F112" s="123"/>
      <c r="G112" s="47">
        <v>2007</v>
      </c>
    </row>
    <row r="113" spans="1:7" ht="15" x14ac:dyDescent="0.25">
      <c r="A113" s="121"/>
      <c r="B113" s="122"/>
      <c r="C113" s="70" t="s">
        <v>1003</v>
      </c>
      <c r="D113" s="222" t="s">
        <v>3096</v>
      </c>
      <c r="E113" s="228">
        <v>2845.8</v>
      </c>
      <c r="F113" s="123"/>
      <c r="G113" s="47">
        <v>2007</v>
      </c>
    </row>
    <row r="114" spans="1:7" x14ac:dyDescent="0.2">
      <c r="A114" s="121"/>
      <c r="B114" s="122"/>
      <c r="C114" s="70"/>
      <c r="D114" s="52"/>
      <c r="E114" s="45"/>
      <c r="F114" s="46"/>
      <c r="G114" s="47"/>
    </row>
    <row r="115" spans="1:7" x14ac:dyDescent="0.2">
      <c r="A115" s="121" t="str">
        <f>IF(C115="","",IF(ISERROR(MATCH(C115,Modello_CE!$D$459:$D$473,0)),"codice non valido",""))</f>
        <v/>
      </c>
      <c r="B115" s="122"/>
      <c r="C115" s="70"/>
      <c r="D115" s="52"/>
      <c r="E115" s="45"/>
      <c r="F115" s="46"/>
      <c r="G115" s="47"/>
    </row>
    <row r="116" spans="1:7" x14ac:dyDescent="0.2">
      <c r="A116" s="121" t="str">
        <f>IF(C116="","",IF(ISERROR(MATCH(C116,Modello_CE!$D$459:$D$473,0)),"codice non valido",""))</f>
        <v/>
      </c>
      <c r="B116" s="122"/>
      <c r="C116" s="70"/>
      <c r="D116" s="52"/>
      <c r="E116" s="45"/>
      <c r="F116" s="46"/>
      <c r="G116" s="47"/>
    </row>
    <row r="117" spans="1:7" x14ac:dyDescent="0.2">
      <c r="A117" s="121" t="str">
        <f>IF(C117="","",IF(ISERROR(MATCH(C117,Modello_CE!$D$459:$D$473,0)),"codice non valido",""))</f>
        <v/>
      </c>
      <c r="B117" s="122"/>
      <c r="C117" s="70"/>
      <c r="D117" s="52"/>
      <c r="E117" s="45"/>
      <c r="F117" s="46"/>
      <c r="G117" s="47"/>
    </row>
    <row r="118" spans="1:7" x14ac:dyDescent="0.2">
      <c r="A118" s="121" t="str">
        <f>IF(C118="","",IF(ISERROR(MATCH(C118,Modello_CE!$D$459:$D$473,0)),"codice non valido",""))</f>
        <v/>
      </c>
      <c r="B118" s="122"/>
      <c r="C118" s="70"/>
      <c r="D118" s="52"/>
      <c r="E118" s="45"/>
      <c r="F118" s="46"/>
      <c r="G118" s="47"/>
    </row>
    <row r="119" spans="1:7" x14ac:dyDescent="0.2">
      <c r="A119" s="121" t="str">
        <f>IF(C119="","",IF(ISERROR(MATCH(C119,Modello_CE!$D$459:$D$473,0)),"codice non valido",""))</f>
        <v/>
      </c>
      <c r="B119" s="122"/>
      <c r="C119" s="70"/>
      <c r="D119" s="52"/>
      <c r="E119" s="45"/>
      <c r="F119" s="46"/>
      <c r="G119" s="47"/>
    </row>
    <row r="120" spans="1:7" ht="36.75" customHeight="1" x14ac:dyDescent="0.2">
      <c r="A120" s="297" t="str">
        <f>IF(C120="","",IF(ISERROR(MATCH(C120,Modello_CE!$D$433:$D$442,0)),"codice non valido",""))</f>
        <v/>
      </c>
      <c r="B120" s="299"/>
      <c r="C120" s="10"/>
      <c r="D120" s="48" t="str">
        <f>IF(C120="","",IF(ISERROR(INDEX(Modello_CE!$E$353:$E$362,MATCH(C120,Modello_CE!$D$353:$D$362,0))),"",(INDEX(Modello_CE!$E$353:$E$362,MATCH(C120,Modello_CE!$D$353:$D$362,0)))))</f>
        <v/>
      </c>
      <c r="E120" s="49"/>
      <c r="F120" s="50"/>
      <c r="G120" s="51"/>
    </row>
    <row r="121" spans="1:7" ht="36.75" customHeight="1" x14ac:dyDescent="0.2">
      <c r="A121" s="297" t="str">
        <f>IF(C121="","",IF(ISERROR(MATCH(C121,Modello_CE!$D$433:$D$442,0)),"codice non valido",""))</f>
        <v/>
      </c>
      <c r="B121" s="299"/>
      <c r="C121" s="6"/>
      <c r="D121" s="48" t="str">
        <f>IF(C121="","",IF(ISERROR(INDEX(Modello_CE!$E$353:$E$362,MATCH(C121,Modello_CE!$D$353:$D$362,0))),"",(INDEX(Modello_CE!$E$353:$E$362,MATCH(C121,Modello_CE!$D$353:$D$362,0)))))</f>
        <v/>
      </c>
      <c r="E121" s="49"/>
      <c r="F121" s="50"/>
      <c r="G121" s="51"/>
    </row>
    <row r="122" spans="1:7" ht="36.75" customHeight="1" x14ac:dyDescent="0.2">
      <c r="A122" s="297" t="str">
        <f>IF(C122="","",IF(ISERROR(MATCH(C122,Modello_CE!$D$433:$D$442,0)),"codice non valido",""))</f>
        <v/>
      </c>
      <c r="B122" s="299"/>
      <c r="C122" s="6"/>
      <c r="D122" s="48" t="str">
        <f>IF(C122="","",IF(ISERROR(INDEX(Modello_CE!$E$353:$E$362,MATCH(C122,Modello_CE!$D$353:$D$362,0))),"",(INDEX(Modello_CE!$E$353:$E$362,MATCH(C122,Modello_CE!$D$353:$D$362,0)))))</f>
        <v/>
      </c>
      <c r="E122" s="49"/>
      <c r="F122" s="50"/>
      <c r="G122" s="51"/>
    </row>
    <row r="123" spans="1:7" ht="36.75" customHeight="1" x14ac:dyDescent="0.2">
      <c r="A123" s="297" t="str">
        <f>IF(C123="","",IF(ISERROR(MATCH(C123,Modello_CE!$D$433:$D$442,0)),"codice non valido",""))</f>
        <v/>
      </c>
      <c r="B123" s="299"/>
      <c r="C123" s="6"/>
      <c r="D123" s="48" t="str">
        <f>IF(C123="","",IF(ISERROR(INDEX(Modello_CE!$E$353:$E$362,MATCH(C123,Modello_CE!$D$353:$D$362,0))),"",(INDEX(Modello_CE!$E$353:$E$362,MATCH(C123,Modello_CE!$D$353:$D$362,0)))))</f>
        <v/>
      </c>
      <c r="E123" s="49"/>
      <c r="F123" s="50"/>
      <c r="G123" s="51"/>
    </row>
    <row r="124" spans="1:7" ht="36.75" customHeight="1" x14ac:dyDescent="0.2">
      <c r="A124" s="297" t="str">
        <f>IF(C124="","",IF(ISERROR(MATCH(C124,Modello_CE!$D$433:$D$442,0)),"codice non valido",""))</f>
        <v/>
      </c>
      <c r="B124" s="299"/>
      <c r="C124" s="6"/>
      <c r="D124" s="48" t="str">
        <f>IF(C124="","",IF(ISERROR(INDEX(Modello_CE!$E$353:$E$362,MATCH(C124,Modello_CE!$D$353:$D$362,0))),"",(INDEX(Modello_CE!$E$353:$E$362,MATCH(C124,Modello_CE!$D$353:$D$362,0)))))</f>
        <v/>
      </c>
      <c r="E124" s="49"/>
      <c r="F124" s="50"/>
      <c r="G124" s="51"/>
    </row>
    <row r="125" spans="1:7" ht="36.75" customHeight="1" x14ac:dyDescent="0.2">
      <c r="A125" s="297" t="str">
        <f>IF(C125="","",IF(ISERROR(MATCH(C125,Modello_CE!$D$433:$D$442,0)),"codice non valido",""))</f>
        <v/>
      </c>
      <c r="B125" s="299"/>
      <c r="C125" s="6"/>
      <c r="D125" s="48" t="str">
        <f>IF(C125="","",IF(ISERROR(INDEX(Modello_CE!$E$353:$E$362,MATCH(C125,Modello_CE!$D$353:$D$362,0))),"",(INDEX(Modello_CE!$E$353:$E$362,MATCH(C125,Modello_CE!$D$353:$D$362,0)))))</f>
        <v/>
      </c>
      <c r="E125" s="49"/>
      <c r="F125" s="50"/>
      <c r="G125" s="51"/>
    </row>
    <row r="126" spans="1:7" ht="36.75" customHeight="1" x14ac:dyDescent="0.2">
      <c r="A126" s="297" t="str">
        <f>IF(C126="","",IF(ISERROR(MATCH(C126,Modello_CE!$D$433:$D$442,0)),"codice non valido",""))</f>
        <v/>
      </c>
      <c r="B126" s="299"/>
      <c r="C126" s="6"/>
      <c r="D126" s="48" t="str">
        <f>IF(C126="","",IF(ISERROR(INDEX(Modello_CE!$E$353:$E$362,MATCH(C126,Modello_CE!$D$353:$D$362,0))),"",(INDEX(Modello_CE!$E$353:$E$362,MATCH(C126,Modello_CE!$D$353:$D$362,0)))))</f>
        <v/>
      </c>
      <c r="E126" s="49"/>
      <c r="F126" s="50"/>
      <c r="G126" s="51"/>
    </row>
    <row r="127" spans="1:7" ht="36.75" customHeight="1" x14ac:dyDescent="0.2">
      <c r="A127" s="297" t="str">
        <f>IF(C127="","",IF(ISERROR(MATCH(C127,Modello_CE!$D$433:$D$442,0)),"codice non valido",""))</f>
        <v/>
      </c>
      <c r="B127" s="299"/>
      <c r="C127" s="6"/>
      <c r="D127" s="48" t="str">
        <f>IF(C127="","",IF(ISERROR(INDEX(Modello_CE!$E$353:$E$362,MATCH(C127,Modello_CE!$D$353:$D$362,0))),"",(INDEX(Modello_CE!$E$353:$E$362,MATCH(C127,Modello_CE!$D$353:$D$362,0)))))</f>
        <v/>
      </c>
      <c r="E127" s="49"/>
      <c r="F127" s="50"/>
      <c r="G127" s="51"/>
    </row>
    <row r="128" spans="1:7" ht="36.75" customHeight="1" x14ac:dyDescent="0.2">
      <c r="A128" s="297" t="str">
        <f>IF(C128="","",IF(ISERROR(MATCH(C128,Modello_CE!$D$433:$D$442,0)),"codice non valido",""))</f>
        <v/>
      </c>
      <c r="B128" s="299"/>
      <c r="C128" s="6"/>
      <c r="D128" s="48" t="str">
        <f>IF(C128="","",IF(ISERROR(INDEX(Modello_CE!$E$353:$E$362,MATCH(C128,Modello_CE!$D$353:$D$362,0))),"",(INDEX(Modello_CE!$E$353:$E$362,MATCH(C128,Modello_CE!$D$353:$D$362,0)))))</f>
        <v/>
      </c>
      <c r="E128" s="49"/>
      <c r="F128" s="50"/>
      <c r="G128" s="51"/>
    </row>
    <row r="129" spans="1:7" ht="36.75" customHeight="1" x14ac:dyDescent="0.2">
      <c r="A129" s="297" t="str">
        <f>IF(C129="","",IF(ISERROR(MATCH(C129,Modello_CE!$D$433:$D$442,0)),"codice non valido",""))</f>
        <v/>
      </c>
      <c r="B129" s="299"/>
      <c r="C129" s="6"/>
      <c r="D129" s="48" t="str">
        <f>IF(C129="","",IF(ISERROR(INDEX(Modello_CE!$E$353:$E$362,MATCH(C129,Modello_CE!$D$353:$D$362,0))),"",(INDEX(Modello_CE!$E$353:$E$362,MATCH(C129,Modello_CE!$D$353:$D$362,0)))))</f>
        <v/>
      </c>
      <c r="E129" s="49"/>
      <c r="F129" s="50"/>
      <c r="G129" s="51"/>
    </row>
    <row r="130" spans="1:7" ht="36.75" customHeight="1" x14ac:dyDescent="0.2">
      <c r="A130" s="297" t="str">
        <f>IF(C130="","",IF(ISERROR(MATCH(C130,Modello_CE!$D$433:$D$442,0)),"codice non valido",""))</f>
        <v/>
      </c>
      <c r="B130" s="299"/>
      <c r="C130" s="6"/>
      <c r="D130" s="48" t="str">
        <f>IF(C130="","",IF(ISERROR(INDEX(Modello_CE!$E$353:$E$362,MATCH(C130,Modello_CE!$D$353:$D$362,0))),"",(INDEX(Modello_CE!$E$353:$E$362,MATCH(C130,Modello_CE!$D$353:$D$362,0)))))</f>
        <v/>
      </c>
      <c r="E130" s="49"/>
      <c r="F130" s="50"/>
      <c r="G130" s="51"/>
    </row>
    <row r="131" spans="1:7" ht="36.75" customHeight="1" x14ac:dyDescent="0.2">
      <c r="A131" s="297" t="str">
        <f>IF(C131="","",IF(ISERROR(MATCH(C131,Modello_CE!$D$433:$D$442,0)),"codice non valido",""))</f>
        <v/>
      </c>
      <c r="B131" s="299"/>
      <c r="C131" s="6"/>
      <c r="D131" s="48" t="str">
        <f>IF(C131="","",IF(ISERROR(INDEX(Modello_CE!$E$353:$E$362,MATCH(C131,Modello_CE!$D$353:$D$362,0))),"",(INDEX(Modello_CE!$E$353:$E$362,MATCH(C131,Modello_CE!$D$353:$D$362,0)))))</f>
        <v/>
      </c>
      <c r="E131" s="49"/>
      <c r="F131" s="50"/>
      <c r="G131" s="51"/>
    </row>
    <row r="132" spans="1:7" ht="36.75" customHeight="1" x14ac:dyDescent="0.2">
      <c r="A132" s="297" t="str">
        <f>IF(C132="","",IF(ISERROR(MATCH(C132,Modello_CE!$D$443:$D$452,0)),"codice non valido",""))</f>
        <v/>
      </c>
      <c r="B132" s="299"/>
      <c r="C132" s="6"/>
      <c r="D132" s="48" t="str">
        <f>IF(C132="","",IF(ISERROR(INDEX(Modello_CE!$E$363:$E$373,MATCH(C132,Modello_CE!$D$363:$D$373,0))),"",(INDEX(Modello_CE!$E$363:$E$373,MATCH(C132,Modello_CE!$D$363:$D$373,0)))))</f>
        <v/>
      </c>
      <c r="E132" s="49"/>
      <c r="F132" s="50"/>
      <c r="G132" s="51"/>
    </row>
    <row r="133" spans="1:7" ht="36.75" customHeight="1" x14ac:dyDescent="0.2">
      <c r="A133" s="297" t="str">
        <f>IF(C133="","",IF(ISERROR(MATCH(C133,Modello_CE!$D$443:$D$452,0)),"codice non valido",""))</f>
        <v/>
      </c>
      <c r="B133" s="299"/>
      <c r="C133" s="6"/>
      <c r="D133" s="48" t="str">
        <f>IF(C133="","",IF(ISERROR(INDEX(Modello_CE!$E$363:$E$373,MATCH(C133,Modello_CE!$D$363:$D$373,0))),"",(INDEX(Modello_CE!$E$363:$E$373,MATCH(C133,Modello_CE!$D$363:$D$373,0)))))</f>
        <v/>
      </c>
      <c r="E133" s="49"/>
      <c r="F133" s="50"/>
      <c r="G133" s="51"/>
    </row>
    <row r="134" spans="1:7" ht="36.75" customHeight="1" x14ac:dyDescent="0.2">
      <c r="A134" s="297" t="str">
        <f>IF(C134="","",IF(ISERROR(MATCH(C134,Modello_CE!$D$443:$D$452,0)),"codice non valido",""))</f>
        <v/>
      </c>
      <c r="B134" s="299"/>
      <c r="C134" s="6"/>
      <c r="D134" s="48" t="str">
        <f>IF(C134="","",IF(ISERROR(INDEX(Modello_CE!$E$363:$E$373,MATCH(C134,Modello_CE!$D$363:$D$373,0))),"",(INDEX(Modello_CE!$E$363:$E$373,MATCH(C134,Modello_CE!$D$363:$D$373,0)))))</f>
        <v/>
      </c>
      <c r="E134" s="49"/>
      <c r="F134" s="50"/>
      <c r="G134" s="51"/>
    </row>
    <row r="135" spans="1:7" ht="36.75" customHeight="1" x14ac:dyDescent="0.2">
      <c r="A135" s="297" t="str">
        <f>IF(C135="","",IF(ISERROR(MATCH(C135,Modello_CE!$D$443:$D$452,0)),"codice non valido",""))</f>
        <v/>
      </c>
      <c r="B135" s="299"/>
      <c r="C135" s="6"/>
      <c r="D135" s="48" t="str">
        <f>IF(C135="","",IF(ISERROR(INDEX(Modello_CE!$E$363:$E$373,MATCH(C135,Modello_CE!$D$363:$D$373,0))),"",(INDEX(Modello_CE!$E$363:$E$373,MATCH(C135,Modello_CE!$D$363:$D$373,0)))))</f>
        <v/>
      </c>
      <c r="E135" s="49"/>
      <c r="F135" s="50"/>
      <c r="G135" s="51"/>
    </row>
    <row r="136" spans="1:7" ht="36.75" customHeight="1" x14ac:dyDescent="0.2">
      <c r="A136" s="297" t="str">
        <f>IF(C136="","",IF(ISERROR(MATCH(C136,Modello_CE!$D$443:$D$452,0)),"codice non valido",""))</f>
        <v/>
      </c>
      <c r="B136" s="299"/>
      <c r="C136" s="6"/>
      <c r="D136" s="48" t="str">
        <f>IF(C136="","",IF(ISERROR(INDEX(Modello_CE!$E$363:$E$373,MATCH(C136,Modello_CE!$D$363:$D$373,0))),"",(INDEX(Modello_CE!$E$363:$E$373,MATCH(C136,Modello_CE!$D$363:$D$373,0)))))</f>
        <v/>
      </c>
      <c r="E136" s="49"/>
      <c r="F136" s="50"/>
      <c r="G136" s="51"/>
    </row>
    <row r="137" spans="1:7" ht="36.75" customHeight="1" x14ac:dyDescent="0.2">
      <c r="A137" s="297" t="str">
        <f>IF(C137="","",IF(ISERROR(MATCH(C137,Modello_CE!$D$443:$D$452,0)),"codice non valido",""))</f>
        <v/>
      </c>
      <c r="B137" s="299"/>
      <c r="C137" s="6"/>
      <c r="D137" s="48" t="str">
        <f>IF(C137="","",IF(ISERROR(INDEX(Modello_CE!$E$363:$E$373,MATCH(C137,Modello_CE!$D$363:$D$373,0))),"",(INDEX(Modello_CE!$E$363:$E$373,MATCH(C137,Modello_CE!$D$363:$D$373,0)))))</f>
        <v/>
      </c>
      <c r="E137" s="49"/>
      <c r="F137" s="50"/>
      <c r="G137" s="51"/>
    </row>
    <row r="138" spans="1:7" ht="36.75" customHeight="1" x14ac:dyDescent="0.2">
      <c r="A138" s="297" t="str">
        <f>IF(C138="","",IF(ISERROR(MATCH(C138,Modello_CE!$D$443:$D$452,0)),"codice non valido",""))</f>
        <v/>
      </c>
      <c r="B138" s="299"/>
      <c r="C138" s="6"/>
      <c r="D138" s="48" t="str">
        <f>IF(C138="","",IF(ISERROR(INDEX(Modello_CE!$E$363:$E$373,MATCH(C138,Modello_CE!$D$363:$D$373,0))),"",(INDEX(Modello_CE!$E$363:$E$373,MATCH(C138,Modello_CE!$D$363:$D$373,0)))))</f>
        <v/>
      </c>
      <c r="E138" s="49"/>
      <c r="F138" s="50"/>
      <c r="G138" s="51"/>
    </row>
    <row r="139" spans="1:7" ht="36.75" customHeight="1" x14ac:dyDescent="0.2">
      <c r="A139" s="297" t="str">
        <f>IF(C139="","",IF(ISERROR(MATCH(C139,Modello_CE!$D$443:$D$452,0)),"codice non valido",""))</f>
        <v/>
      </c>
      <c r="B139" s="299"/>
      <c r="C139" s="6"/>
      <c r="D139" s="48" t="str">
        <f>IF(C139="","",IF(ISERROR(INDEX(Modello_CE!$E$363:$E$373,MATCH(C139,Modello_CE!$D$363:$D$373,0))),"",(INDEX(Modello_CE!$E$363:$E$373,MATCH(C139,Modello_CE!$D$363:$D$373,0)))))</f>
        <v/>
      </c>
      <c r="E139" s="49"/>
      <c r="F139" s="50"/>
      <c r="G139" s="51"/>
    </row>
    <row r="140" spans="1:7" ht="36.75" customHeight="1" x14ac:dyDescent="0.2">
      <c r="A140" s="297" t="str">
        <f>IF(C140="","",IF(ISERROR(MATCH(C140,Modello_CE!$D$443:$D$452,0)),"codice non valido",""))</f>
        <v/>
      </c>
      <c r="B140" s="299"/>
      <c r="C140" s="6"/>
      <c r="D140" s="48" t="str">
        <f>IF(C140="","",IF(ISERROR(INDEX(Modello_CE!$E$363:$E$373,MATCH(C140,Modello_CE!$D$363:$D$373,0))),"",(INDEX(Modello_CE!$E$363:$E$373,MATCH(C140,Modello_CE!$D$363:$D$373,0)))))</f>
        <v/>
      </c>
      <c r="E140" s="49"/>
      <c r="F140" s="50"/>
      <c r="G140" s="51"/>
    </row>
    <row r="141" spans="1:7" ht="36.75" customHeight="1" x14ac:dyDescent="0.2">
      <c r="A141" s="297" t="str">
        <f>IF(C141="","",IF(ISERROR(MATCH(C141,Modello_CE!$D$443:$D$452,0)),"codice non valido",""))</f>
        <v/>
      </c>
      <c r="B141" s="299"/>
      <c r="C141" s="6"/>
      <c r="D141" s="48" t="str">
        <f>IF(C141="","",IF(ISERROR(INDEX(Modello_CE!$E$363:$E$373,MATCH(C141,Modello_CE!$D$363:$D$373,0))),"",(INDEX(Modello_CE!$E$363:$E$373,MATCH(C141,Modello_CE!$D$363:$D$373,0)))))</f>
        <v/>
      </c>
      <c r="E141" s="49"/>
      <c r="F141" s="50"/>
      <c r="G141" s="51"/>
    </row>
    <row r="142" spans="1:7" ht="36.75" customHeight="1" x14ac:dyDescent="0.2">
      <c r="A142" s="297" t="str">
        <f>IF(C142="","",IF(ISERROR(MATCH(C142,Modello_CE!$D$443:$D$452,0)),"codice non valido",""))</f>
        <v/>
      </c>
      <c r="B142" s="299"/>
      <c r="C142" s="6"/>
      <c r="D142" s="48" t="str">
        <f>IF(C142="","",IF(ISERROR(INDEX(Modello_CE!$E$363:$E$373,MATCH(C142,Modello_CE!$D$363:$D$373,0))),"",(INDEX(Modello_CE!$E$363:$E$373,MATCH(C142,Modello_CE!$D$363:$D$373,0)))))</f>
        <v/>
      </c>
      <c r="E142" s="49"/>
      <c r="F142" s="50"/>
      <c r="G142" s="51"/>
    </row>
    <row r="143" spans="1:7" ht="36.75" customHeight="1" x14ac:dyDescent="0.2">
      <c r="A143" s="297" t="str">
        <f>IF(C143="","",IF(ISERROR(MATCH(C143,Modello_CE!$D$443:$D$452,0)),"codice non valido",""))</f>
        <v/>
      </c>
      <c r="B143" s="299"/>
      <c r="C143" s="6"/>
      <c r="D143" s="48" t="str">
        <f>IF(C143="","",IF(ISERROR(INDEX(Modello_CE!$E$363:$E$373,MATCH(C143,Modello_CE!$D$363:$D$373,0))),"",(INDEX(Modello_CE!$E$363:$E$373,MATCH(C143,Modello_CE!$D$363:$D$373,0)))))</f>
        <v/>
      </c>
      <c r="E143" s="49"/>
      <c r="F143" s="50"/>
      <c r="G143" s="51"/>
    </row>
    <row r="144" spans="1:7" ht="36.75" customHeight="1" x14ac:dyDescent="0.2">
      <c r="A144" s="297" t="str">
        <f>IF(C144="","",IF(ISERROR(MATCH(C144,Modello_CE!$D$443:$D$452,0)),"codice non valido",""))</f>
        <v/>
      </c>
      <c r="B144" s="299"/>
      <c r="C144" s="6"/>
      <c r="D144" s="48" t="str">
        <f>IF(C144="","",IF(ISERROR(INDEX(Modello_CE!$E$363:$E$373,MATCH(C144,Modello_CE!$D$363:$D$373,0))),"",(INDEX(Modello_CE!$E$363:$E$373,MATCH(C144,Modello_CE!$D$363:$D$373,0)))))</f>
        <v/>
      </c>
      <c r="E144" s="49"/>
      <c r="F144" s="50"/>
      <c r="G144" s="51"/>
    </row>
    <row r="145" spans="1:7" ht="36.75" customHeight="1" x14ac:dyDescent="0.2">
      <c r="A145" s="297" t="str">
        <f>IF(C145="","",IF(ISERROR(MATCH(C145,Modello_CE!$D$443:$D$452,0)),"codice non valido",""))</f>
        <v/>
      </c>
      <c r="B145" s="299"/>
      <c r="C145" s="6"/>
      <c r="D145" s="48" t="str">
        <f>IF(C145="","",IF(ISERROR(INDEX(Modello_CE!$E$363:$E$373,MATCH(C145,Modello_CE!$D$363:$D$373,0))),"",(INDEX(Modello_CE!$E$363:$E$373,MATCH(C145,Modello_CE!$D$363:$D$373,0)))))</f>
        <v/>
      </c>
      <c r="E145" s="49"/>
      <c r="F145" s="50"/>
      <c r="G145" s="51"/>
    </row>
    <row r="146" spans="1:7" ht="36.75" customHeight="1" x14ac:dyDescent="0.2">
      <c r="A146" s="297" t="str">
        <f>IF(C146="","",IF(ISERROR(MATCH(C146,Modello_CE!$D$443:$D$452,0)),"codice non valido",""))</f>
        <v/>
      </c>
      <c r="B146" s="299"/>
      <c r="C146" s="6"/>
      <c r="D146" s="48" t="str">
        <f>IF(C146="","",IF(ISERROR(INDEX(Modello_CE!$E$363:$E$373,MATCH(C146,Modello_CE!$D$363:$D$373,0))),"",(INDEX(Modello_CE!$E$363:$E$373,MATCH(C146,Modello_CE!$D$363:$D$373,0)))))</f>
        <v/>
      </c>
      <c r="E146" s="49"/>
      <c r="F146" s="50"/>
      <c r="G146" s="51"/>
    </row>
    <row r="147" spans="1:7" ht="36.75" customHeight="1" x14ac:dyDescent="0.2">
      <c r="A147" s="297" t="str">
        <f>IF(C147="","",IF(ISERROR(MATCH(C147,Modello_CE!$D$443:$D$452,0)),"codice non valido",""))</f>
        <v/>
      </c>
      <c r="B147" s="299"/>
      <c r="C147" s="6"/>
      <c r="D147" s="48" t="str">
        <f>IF(C147="","",IF(ISERROR(INDEX(Modello_CE!$E$363:$E$373,MATCH(C147,Modello_CE!$D$363:$D$373,0))),"",(INDEX(Modello_CE!$E$363:$E$373,MATCH(C147,Modello_CE!$D$363:$D$373,0)))))</f>
        <v/>
      </c>
      <c r="E147" s="49"/>
      <c r="F147" s="50"/>
      <c r="G147" s="51"/>
    </row>
    <row r="148" spans="1:7" ht="36.75" customHeight="1" x14ac:dyDescent="0.2">
      <c r="A148" s="297" t="str">
        <f>IF(C148="","",IF(ISERROR(MATCH(C148,Modello_CE!$D$443:$D$452,0)),"codice non valido",""))</f>
        <v/>
      </c>
      <c r="B148" s="299"/>
      <c r="C148" s="6"/>
      <c r="D148" s="48" t="str">
        <f>IF(C148="","",IF(ISERROR(INDEX(Modello_CE!$E$363:$E$373,MATCH(C148,Modello_CE!$D$363:$D$373,0))),"",(INDEX(Modello_CE!$E$363:$E$373,MATCH(C148,Modello_CE!$D$363:$D$373,0)))))</f>
        <v/>
      </c>
      <c r="E148" s="49"/>
      <c r="F148" s="50"/>
      <c r="G148" s="51"/>
    </row>
    <row r="149" spans="1:7" ht="36.75" customHeight="1" x14ac:dyDescent="0.2">
      <c r="A149" s="297" t="str">
        <f>IF(C149="","",IF(ISERROR(MATCH(C149,Modello_CE!$D$443:$D$452,0)),"codice non valido",""))</f>
        <v/>
      </c>
      <c r="B149" s="299"/>
      <c r="C149" s="6"/>
      <c r="D149" s="48" t="str">
        <f>IF(C149="","",IF(ISERROR(INDEX(Modello_CE!$E$363:$E$373,MATCH(C149,Modello_CE!$D$363:$D$373,0))),"",(INDEX(Modello_CE!$E$363:$E$373,MATCH(C149,Modello_CE!$D$363:$D$373,0)))))</f>
        <v/>
      </c>
      <c r="E149" s="49"/>
      <c r="F149" s="50"/>
      <c r="G149" s="51"/>
    </row>
    <row r="150" spans="1:7" ht="36.75" customHeight="1" x14ac:dyDescent="0.2">
      <c r="A150" s="297" t="str">
        <f>IF(C150="","",IF(ISERROR(MATCH(C150,Modello_CE!$D$443:$D$452,0)),"codice non valido",""))</f>
        <v/>
      </c>
      <c r="B150" s="299"/>
      <c r="C150" s="6"/>
      <c r="D150" s="48" t="str">
        <f>IF(C150="","",IF(ISERROR(INDEX(Modello_CE!$E$363:$E$373,MATCH(C150,Modello_CE!$D$363:$D$373,0))),"",(INDEX(Modello_CE!$E$363:$E$373,MATCH(C150,Modello_CE!$D$363:$D$373,0)))))</f>
        <v/>
      </c>
      <c r="E150" s="49"/>
      <c r="F150" s="50"/>
      <c r="G150" s="51"/>
    </row>
    <row r="151" spans="1:7" ht="36.75" customHeight="1" x14ac:dyDescent="0.2">
      <c r="A151" s="297" t="str">
        <f>IF(C151="","",IF(ISERROR(MATCH(C151,Modello_CE!$D$443:$D$452,0)),"codice non valido",""))</f>
        <v/>
      </c>
      <c r="B151" s="299"/>
      <c r="C151" s="6"/>
      <c r="D151" s="48" t="str">
        <f>IF(C151="","",IF(ISERROR(INDEX(Modello_CE!$E$363:$E$373,MATCH(C151,Modello_CE!$D$363:$D$373,0))),"",(INDEX(Modello_CE!$E$363:$E$373,MATCH(C151,Modello_CE!$D$363:$D$373,0)))))</f>
        <v/>
      </c>
      <c r="E151" s="49"/>
      <c r="F151" s="50"/>
      <c r="G151" s="51"/>
    </row>
    <row r="152" spans="1:7" ht="36.75" customHeight="1" x14ac:dyDescent="0.2">
      <c r="A152" s="297" t="str">
        <f>IF(C152="","",IF(ISERROR(MATCH(C152,Modello_CE!$D$443:$D$452,0)),"codice non valido",""))</f>
        <v/>
      </c>
      <c r="B152" s="299"/>
      <c r="C152" s="6"/>
      <c r="D152" s="48" t="str">
        <f>IF(C152="","",IF(ISERROR(INDEX(Modello_CE!$E$363:$E$373,MATCH(C152,Modello_CE!$D$363:$D$373,0))),"",(INDEX(Modello_CE!$E$363:$E$373,MATCH(C152,Modello_CE!$D$363:$D$373,0)))))</f>
        <v/>
      </c>
      <c r="E152" s="49"/>
      <c r="F152" s="50"/>
      <c r="G152" s="51"/>
    </row>
    <row r="153" spans="1:7" ht="36.75" customHeight="1" x14ac:dyDescent="0.2">
      <c r="A153" s="297" t="str">
        <f>IF(C153="","",IF(ISERROR(MATCH(C153,Modello_CE!$D$443:$D$452,0)),"codice non valido",""))</f>
        <v/>
      </c>
      <c r="B153" s="299"/>
      <c r="C153" s="6"/>
      <c r="D153" s="48" t="str">
        <f>IF(C153="","",IF(ISERROR(INDEX(Modello_CE!$E$363:$E$373,MATCH(C153,Modello_CE!$D$363:$D$373,0))),"",(INDEX(Modello_CE!$E$363:$E$373,MATCH(C153,Modello_CE!$D$363:$D$373,0)))))</f>
        <v/>
      </c>
      <c r="E153" s="49"/>
      <c r="F153" s="50"/>
      <c r="G153" s="51"/>
    </row>
    <row r="154" spans="1:7" ht="36.75" customHeight="1" x14ac:dyDescent="0.2">
      <c r="A154" s="297" t="str">
        <f>IF(C154="","",IF(ISERROR(MATCH(C154,Modello_CE!$D$443:$D$452,0)),"codice non valido",""))</f>
        <v/>
      </c>
      <c r="B154" s="299"/>
      <c r="C154" s="6"/>
      <c r="D154" s="48" t="str">
        <f>IF(C154="","",IF(ISERROR(INDEX(Modello_CE!$E$363:$E$373,MATCH(C154,Modello_CE!$D$363:$D$373,0))),"",(INDEX(Modello_CE!$E$363:$E$373,MATCH(C154,Modello_CE!$D$363:$D$373,0)))))</f>
        <v/>
      </c>
      <c r="E154" s="49"/>
      <c r="F154" s="50"/>
      <c r="G154" s="51"/>
    </row>
    <row r="155" spans="1:7" ht="36.75" customHeight="1" x14ac:dyDescent="0.2">
      <c r="A155" s="297" t="str">
        <f>IF(C155="","",IF(ISERROR(MATCH(C155,Modello_CE!$D$443:$D$452,0)),"codice non valido",""))</f>
        <v/>
      </c>
      <c r="B155" s="299"/>
      <c r="C155" s="6"/>
      <c r="D155" s="48" t="str">
        <f>IF(C155="","",IF(ISERROR(INDEX(Modello_CE!$E$363:$E$373,MATCH(C155,Modello_CE!$D$363:$D$373,0))),"",(INDEX(Modello_CE!$E$363:$E$373,MATCH(C155,Modello_CE!$D$363:$D$373,0)))))</f>
        <v/>
      </c>
      <c r="E155" s="49"/>
      <c r="F155" s="50"/>
      <c r="G155" s="51"/>
    </row>
    <row r="156" spans="1:7" ht="36.75" customHeight="1" x14ac:dyDescent="0.2">
      <c r="A156" s="297" t="str">
        <f>IF(C156="","",IF(ISERROR(MATCH(C156,Modello_CE!$D$443:$D$452,0)),"codice non valido",""))</f>
        <v/>
      </c>
      <c r="B156" s="299"/>
      <c r="C156" s="6"/>
      <c r="D156" s="48" t="str">
        <f>IF(C156="","",IF(ISERROR(INDEX(Modello_CE!$E$363:$E$373,MATCH(C156,Modello_CE!$D$363:$D$373,0))),"",(INDEX(Modello_CE!$E$363:$E$373,MATCH(C156,Modello_CE!$D$363:$D$373,0)))))</f>
        <v/>
      </c>
      <c r="E156" s="49"/>
      <c r="F156" s="50"/>
      <c r="G156" s="51"/>
    </row>
    <row r="157" spans="1:7" ht="36.75" customHeight="1" x14ac:dyDescent="0.2">
      <c r="A157" s="297" t="str">
        <f>IF(C157="","",IF(ISERROR(MATCH(C157,Modello_CE!$D$443:$D$452,0)),"codice non valido",""))</f>
        <v/>
      </c>
      <c r="B157" s="299"/>
      <c r="C157" s="6"/>
      <c r="D157" s="48" t="str">
        <f>IF(C157="","",IF(ISERROR(INDEX(Modello_CE!$E$363:$E$373,MATCH(C157,Modello_CE!$D$363:$D$373,0))),"",(INDEX(Modello_CE!$E$363:$E$373,MATCH(C157,Modello_CE!$D$363:$D$373,0)))))</f>
        <v/>
      </c>
      <c r="E157" s="49"/>
      <c r="F157" s="50"/>
      <c r="G157" s="51"/>
    </row>
    <row r="158" spans="1:7" ht="36.75" customHeight="1" x14ac:dyDescent="0.2">
      <c r="A158" s="297" t="str">
        <f>IF(C158="","",IF(ISERROR(MATCH(C158,Modello_CE!$D$443:$D$452,0)),"codice non valido",""))</f>
        <v/>
      </c>
      <c r="B158" s="299"/>
      <c r="C158" s="6"/>
      <c r="D158" s="48" t="str">
        <f>IF(C158="","",IF(ISERROR(INDEX(Modello_CE!$E$363:$E$373,MATCH(C158,Modello_CE!$D$363:$D$373,0))),"",(INDEX(Modello_CE!$E$363:$E$373,MATCH(C158,Modello_CE!$D$363:$D$373,0)))))</f>
        <v/>
      </c>
      <c r="E158" s="49"/>
      <c r="F158" s="50"/>
      <c r="G158" s="51"/>
    </row>
    <row r="159" spans="1:7" ht="36.75" customHeight="1" x14ac:dyDescent="0.2">
      <c r="A159" s="297" t="str">
        <f>IF(C159="","",IF(ISERROR(MATCH(C159,Modello_CE!$D$443:$D$452,0)),"codice non valido",""))</f>
        <v/>
      </c>
      <c r="B159" s="299"/>
      <c r="C159" s="6"/>
      <c r="D159" s="48" t="str">
        <f>IF(C159="","",IF(ISERROR(INDEX(Modello_CE!$E$363:$E$373,MATCH(C159,Modello_CE!$D$363:$D$373,0))),"",(INDEX(Modello_CE!$E$363:$E$373,MATCH(C159,Modello_CE!$D$363:$D$373,0)))))</f>
        <v/>
      </c>
      <c r="E159" s="49"/>
      <c r="F159" s="50"/>
      <c r="G159" s="51"/>
    </row>
    <row r="160" spans="1:7" ht="36.75" customHeight="1" x14ac:dyDescent="0.2">
      <c r="A160" s="297" t="str">
        <f>IF(C160="","",IF(ISERROR(MATCH(C160,Modello_CE!$D$443:$D$452,0)),"codice non valido",""))</f>
        <v/>
      </c>
      <c r="B160" s="299"/>
      <c r="C160" s="6"/>
      <c r="D160" s="48" t="str">
        <f>IF(C160="","",IF(ISERROR(INDEX(Modello_CE!$E$363:$E$373,MATCH(C160,Modello_CE!$D$363:$D$373,0))),"",(INDEX(Modello_CE!$E$363:$E$373,MATCH(C160,Modello_CE!$D$363:$D$373,0)))))</f>
        <v/>
      </c>
      <c r="E160" s="49"/>
      <c r="F160" s="50"/>
      <c r="G160" s="51"/>
    </row>
    <row r="161" spans="1:7" ht="36.75" customHeight="1" x14ac:dyDescent="0.2">
      <c r="A161" s="297" t="str">
        <f>IF(C161="","",IF(ISERROR(MATCH(C161,Modello_CE!$D$443:$D$452,0)),"codice non valido",""))</f>
        <v/>
      </c>
      <c r="B161" s="299"/>
      <c r="C161" s="6"/>
      <c r="D161" s="48" t="str">
        <f>IF(C161="","",IF(ISERROR(INDEX(Modello_CE!$E$363:$E$373,MATCH(C161,Modello_CE!$D$363:$D$373,0))),"",(INDEX(Modello_CE!$E$363:$E$373,MATCH(C161,Modello_CE!$D$363:$D$373,0)))))</f>
        <v/>
      </c>
      <c r="E161" s="49"/>
      <c r="F161" s="50"/>
      <c r="G161" s="51"/>
    </row>
    <row r="162" spans="1:7" ht="36.75" customHeight="1" x14ac:dyDescent="0.2">
      <c r="A162" s="297" t="str">
        <f>IF(C162="","",IF(ISERROR(MATCH(C162,Modello_CE!$D$443:$D$452,0)),"codice non valido",""))</f>
        <v/>
      </c>
      <c r="B162" s="299"/>
      <c r="C162" s="6"/>
      <c r="D162" s="48" t="str">
        <f>IF(C162="","",IF(ISERROR(INDEX(Modello_CE!$E$363:$E$373,MATCH(C162,Modello_CE!$D$363:$D$373,0))),"",(INDEX(Modello_CE!$E$363:$E$373,MATCH(C162,Modello_CE!$D$363:$D$373,0)))))</f>
        <v/>
      </c>
      <c r="E162" s="49"/>
      <c r="F162" s="50"/>
      <c r="G162" s="51"/>
    </row>
    <row r="163" spans="1:7" ht="36.75" customHeight="1" x14ac:dyDescent="0.2">
      <c r="A163" s="297" t="str">
        <f>IF(C163="","",IF(ISERROR(MATCH(C163,Modello_CE!$D$443:$D$452,0)),"codice non valido",""))</f>
        <v/>
      </c>
      <c r="B163" s="299"/>
      <c r="C163" s="6"/>
      <c r="D163" s="48" t="str">
        <f>IF(C163="","",IF(ISERROR(INDEX(Modello_CE!$E$363:$E$373,MATCH(C163,Modello_CE!$D$363:$D$373,0))),"",(INDEX(Modello_CE!$E$363:$E$373,MATCH(C163,Modello_CE!$D$363:$D$373,0)))))</f>
        <v/>
      </c>
      <c r="E163" s="49"/>
      <c r="F163" s="50"/>
      <c r="G163" s="51"/>
    </row>
    <row r="164" spans="1:7" ht="36.75" customHeight="1" x14ac:dyDescent="0.2">
      <c r="A164" s="297" t="str">
        <f>IF(C164="","",IF(ISERROR(MATCH(C164,Modello_CE!$D$443:$D$452,0)),"codice non valido",""))</f>
        <v/>
      </c>
      <c r="B164" s="299"/>
      <c r="C164" s="6"/>
      <c r="D164" s="48" t="str">
        <f>IF(C164="","",IF(ISERROR(INDEX(Modello_CE!$E$363:$E$373,MATCH(C164,Modello_CE!$D$363:$D$373,0))),"",(INDEX(Modello_CE!$E$363:$E$373,MATCH(C164,Modello_CE!$D$363:$D$373,0)))))</f>
        <v/>
      </c>
      <c r="E164" s="49"/>
      <c r="F164" s="50"/>
      <c r="G164" s="51"/>
    </row>
    <row r="165" spans="1:7" ht="36.75" customHeight="1" x14ac:dyDescent="0.2">
      <c r="A165" s="297" t="str">
        <f>IF(C165="","",IF(ISERROR(MATCH(C165,Modello_CE!$D$443:$D$452,0)),"codice non valido",""))</f>
        <v/>
      </c>
      <c r="B165" s="299"/>
      <c r="C165" s="6"/>
      <c r="D165" s="48" t="str">
        <f>IF(C165="","",IF(ISERROR(INDEX(Modello_CE!$E$363:$E$373,MATCH(C165,Modello_CE!$D$363:$D$373,0))),"",(INDEX(Modello_CE!$E$363:$E$373,MATCH(C165,Modello_CE!$D$363:$D$373,0)))))</f>
        <v/>
      </c>
      <c r="E165" s="49"/>
      <c r="F165" s="50"/>
      <c r="G165" s="51"/>
    </row>
    <row r="166" spans="1:7" ht="36.75" customHeight="1" x14ac:dyDescent="0.2">
      <c r="A166" s="297" t="str">
        <f>IF(C166="","",IF(ISERROR(MATCH(C166,Modello_CE!$D$443:$D$452,0)),"codice non valido",""))</f>
        <v/>
      </c>
      <c r="B166" s="299"/>
      <c r="C166" s="6"/>
      <c r="D166" s="48" t="str">
        <f>IF(C166="","",IF(ISERROR(INDEX(Modello_CE!$E$363:$E$373,MATCH(C166,Modello_CE!$D$363:$D$373,0))),"",(INDEX(Modello_CE!$E$363:$E$373,MATCH(C166,Modello_CE!$D$363:$D$373,0)))))</f>
        <v/>
      </c>
      <c r="E166" s="49"/>
      <c r="F166" s="50"/>
      <c r="G166" s="51"/>
    </row>
    <row r="167" spans="1:7" ht="36.75" customHeight="1" x14ac:dyDescent="0.2">
      <c r="A167" s="297" t="str">
        <f>IF(C167="","",IF(ISERROR(MATCH(C167,Modello_CE!$D$443:$D$452,0)),"codice non valido",""))</f>
        <v/>
      </c>
      <c r="B167" s="299"/>
      <c r="C167" s="6"/>
      <c r="D167" s="48" t="str">
        <f>IF(C167="","",IF(ISERROR(INDEX(Modello_CE!$E$363:$E$373,MATCH(C167,Modello_CE!$D$363:$D$373,0))),"",(INDEX(Modello_CE!$E$363:$E$373,MATCH(C167,Modello_CE!$D$363:$D$373,0)))))</f>
        <v/>
      </c>
      <c r="E167" s="49"/>
      <c r="F167" s="50"/>
      <c r="G167" s="51"/>
    </row>
    <row r="168" spans="1:7" ht="36.75" customHeight="1" x14ac:dyDescent="0.2">
      <c r="A168" s="297" t="str">
        <f>IF(C168="","",IF(ISERROR(MATCH(C168,Modello_CE!$D$443:$D$452,0)),"codice non valido",""))</f>
        <v/>
      </c>
      <c r="B168" s="299"/>
      <c r="C168" s="6"/>
      <c r="D168" s="48" t="str">
        <f>IF(C168="","",IF(ISERROR(INDEX(Modello_CE!$E$363:$E$373,MATCH(C168,Modello_CE!$D$363:$D$373,0))),"",(INDEX(Modello_CE!$E$363:$E$373,MATCH(C168,Modello_CE!$D$363:$D$373,0)))))</f>
        <v/>
      </c>
      <c r="E168" s="49"/>
      <c r="F168" s="50"/>
      <c r="G168" s="51"/>
    </row>
    <row r="169" spans="1:7" ht="36.75" customHeight="1" x14ac:dyDescent="0.2">
      <c r="A169" s="297" t="str">
        <f>IF(C169="","",IF(ISERROR(MATCH(C169,Modello_CE!$D$443:$D$452,0)),"codice non valido",""))</f>
        <v/>
      </c>
      <c r="B169" s="299"/>
      <c r="C169" s="6"/>
      <c r="D169" s="48" t="str">
        <f>IF(C169="","",IF(ISERROR(INDEX(Modello_CE!$E$363:$E$373,MATCH(C169,Modello_CE!$D$363:$D$373,0))),"",(INDEX(Modello_CE!$E$363:$E$373,MATCH(C169,Modello_CE!$D$363:$D$373,0)))))</f>
        <v/>
      </c>
      <c r="E169" s="49"/>
      <c r="F169" s="50"/>
      <c r="G169" s="51"/>
    </row>
    <row r="170" spans="1:7" ht="36.75" customHeight="1" x14ac:dyDescent="0.2">
      <c r="A170" s="297" t="str">
        <f>IF(C170="","",IF(ISERROR(MATCH(C170,Modello_CE!$D$443:$D$452,0)),"codice non valido",""))</f>
        <v/>
      </c>
      <c r="B170" s="299"/>
      <c r="C170" s="6"/>
      <c r="D170" s="48" t="str">
        <f>IF(C170="","",IF(ISERROR(INDEX(Modello_CE!$E$363:$E$373,MATCH(C170,Modello_CE!$D$363:$D$373,0))),"",(INDEX(Modello_CE!$E$363:$E$373,MATCH(C170,Modello_CE!$D$363:$D$373,0)))))</f>
        <v/>
      </c>
      <c r="E170" s="49"/>
      <c r="F170" s="50"/>
      <c r="G170" s="51"/>
    </row>
    <row r="171" spans="1:7" ht="36.75" customHeight="1" x14ac:dyDescent="0.2">
      <c r="A171" s="297" t="str">
        <f>IF(C171="","",IF(ISERROR(MATCH(C171,Modello_CE!$D$443:$D$452,0)),"codice non valido",""))</f>
        <v/>
      </c>
      <c r="B171" s="299"/>
      <c r="C171" s="6"/>
      <c r="D171" s="48" t="str">
        <f>IF(C171="","",IF(ISERROR(INDEX(Modello_CE!$E$363:$E$373,MATCH(C171,Modello_CE!$D$363:$D$373,0))),"",(INDEX(Modello_CE!$E$363:$E$373,MATCH(C171,Modello_CE!$D$363:$D$373,0)))))</f>
        <v/>
      </c>
      <c r="E171" s="49"/>
      <c r="F171" s="50"/>
      <c r="G171" s="51"/>
    </row>
    <row r="172" spans="1:7" ht="36.75" customHeight="1" x14ac:dyDescent="0.2">
      <c r="A172" s="297" t="str">
        <f>IF(C172="","",IF(ISERROR(MATCH(C172,Modello_CE!$D$443:$D$452,0)),"codice non valido",""))</f>
        <v/>
      </c>
      <c r="B172" s="299"/>
      <c r="C172" s="6"/>
      <c r="D172" s="48" t="str">
        <f>IF(C172="","",IF(ISERROR(INDEX(Modello_CE!$E$363:$E$373,MATCH(C172,Modello_CE!$D$363:$D$373,0))),"",(INDEX(Modello_CE!$E$363:$E$373,MATCH(C172,Modello_CE!$D$363:$D$373,0)))))</f>
        <v/>
      </c>
      <c r="E172" s="49"/>
      <c r="F172" s="50"/>
      <c r="G172" s="51"/>
    </row>
    <row r="173" spans="1:7" ht="36.75" customHeight="1" x14ac:dyDescent="0.2">
      <c r="A173" s="297" t="str">
        <f>IF(C173="","",IF(ISERROR(MATCH(C173,Modello_CE!$D$443:$D$452,0)),"codice non valido",""))</f>
        <v/>
      </c>
      <c r="B173" s="299"/>
      <c r="C173" s="6"/>
      <c r="D173" s="48" t="str">
        <f>IF(C173="","",IF(ISERROR(INDEX(Modello_CE!$E$363:$E$373,MATCH(C173,Modello_CE!$D$363:$D$373,0))),"",(INDEX(Modello_CE!$E$363:$E$373,MATCH(C173,Modello_CE!$D$363:$D$373,0)))))</f>
        <v/>
      </c>
      <c r="E173" s="49"/>
      <c r="F173" s="50"/>
      <c r="G173" s="51"/>
    </row>
    <row r="174" spans="1:7" ht="36.75" customHeight="1" x14ac:dyDescent="0.2">
      <c r="A174" s="297" t="str">
        <f>IF(C174="","",IF(ISERROR(MATCH(C174,Modello_CE!$D$443:$D$452,0)),"codice non valido",""))</f>
        <v/>
      </c>
      <c r="B174" s="299"/>
      <c r="C174" s="6"/>
      <c r="D174" s="48" t="str">
        <f>IF(C174="","",IF(ISERROR(INDEX(Modello_CE!$E$363:$E$373,MATCH(C174,Modello_CE!$D$363:$D$373,0))),"",(INDEX(Modello_CE!$E$363:$E$373,MATCH(C174,Modello_CE!$D$363:$D$373,0)))))</f>
        <v/>
      </c>
      <c r="E174" s="49"/>
      <c r="F174" s="50"/>
      <c r="G174" s="51"/>
    </row>
    <row r="175" spans="1:7" ht="36.75" customHeight="1" x14ac:dyDescent="0.2">
      <c r="A175" s="297" t="str">
        <f>IF(C175="","",IF(ISERROR(MATCH(C175,Modello_CE!$D$443:$D$452,0)),"codice non valido",""))</f>
        <v/>
      </c>
      <c r="B175" s="299"/>
      <c r="C175" s="6"/>
      <c r="D175" s="48" t="str">
        <f>IF(C175="","",IF(ISERROR(INDEX(Modello_CE!$E$363:$E$373,MATCH(C175,Modello_CE!$D$363:$D$373,0))),"",(INDEX(Modello_CE!$E$363:$E$373,MATCH(C175,Modello_CE!$D$363:$D$373,0)))))</f>
        <v/>
      </c>
      <c r="E175" s="49"/>
      <c r="F175" s="50"/>
      <c r="G175" s="51"/>
    </row>
    <row r="176" spans="1:7" ht="36.75" customHeight="1" x14ac:dyDescent="0.2">
      <c r="A176" s="297" t="str">
        <f>IF(C176="","",IF(ISERROR(MATCH(C176,Modello_CE!$D$443:$D$452,0)),"codice non valido",""))</f>
        <v/>
      </c>
      <c r="B176" s="299"/>
      <c r="C176" s="6"/>
      <c r="D176" s="48" t="str">
        <f>IF(C176="","",IF(ISERROR(INDEX(Modello_CE!$E$363:$E$373,MATCH(C176,Modello_CE!$D$363:$D$373,0))),"",(INDEX(Modello_CE!$E$363:$E$373,MATCH(C176,Modello_CE!$D$363:$D$373,0)))))</f>
        <v/>
      </c>
      <c r="E176" s="49"/>
      <c r="F176" s="50"/>
      <c r="G176" s="51"/>
    </row>
    <row r="177" spans="1:7" ht="36.75" customHeight="1" x14ac:dyDescent="0.2">
      <c r="A177" s="297" t="str">
        <f>IF(C177="","",IF(ISERROR(MATCH(C177,Modello_CE!$D$443:$D$452,0)),"codice non valido",""))</f>
        <v/>
      </c>
      <c r="B177" s="299"/>
      <c r="C177" s="6"/>
      <c r="D177" s="48" t="str">
        <f>IF(C177="","",IF(ISERROR(INDEX(Modello_CE!$E$363:$E$373,MATCH(C177,Modello_CE!$D$363:$D$373,0))),"",(INDEX(Modello_CE!$E$363:$E$373,MATCH(C177,Modello_CE!$D$363:$D$373,0)))))</f>
        <v/>
      </c>
      <c r="E177" s="49"/>
      <c r="F177" s="50"/>
      <c r="G177" s="51"/>
    </row>
    <row r="178" spans="1:7" ht="36.75" customHeight="1" x14ac:dyDescent="0.2">
      <c r="A178" s="297" t="str">
        <f>IF(C178="","",IF(ISERROR(MATCH(C178,Modello_CE!$D$443:$D$452,0)),"codice non valido",""))</f>
        <v/>
      </c>
      <c r="B178" s="299"/>
      <c r="C178" s="6"/>
      <c r="D178" s="48" t="str">
        <f>IF(C178="","",IF(ISERROR(INDEX(Modello_CE!$E$363:$E$373,MATCH(C178,Modello_CE!$D$363:$D$373,0))),"",(INDEX(Modello_CE!$E$363:$E$373,MATCH(C178,Modello_CE!$D$363:$D$373,0)))))</f>
        <v/>
      </c>
      <c r="E178" s="49"/>
      <c r="F178" s="50"/>
      <c r="G178" s="51"/>
    </row>
    <row r="179" spans="1:7" ht="36.75" customHeight="1" x14ac:dyDescent="0.2">
      <c r="A179" s="297" t="str">
        <f>IF(C179="","",IF(ISERROR(MATCH(C179,Modello_CE!$D$443:$D$452,0)),"codice non valido",""))</f>
        <v/>
      </c>
      <c r="B179" s="299"/>
      <c r="C179" s="6"/>
      <c r="D179" s="48" t="str">
        <f>IF(C179="","",IF(ISERROR(INDEX(Modello_CE!$E$363:$E$373,MATCH(C179,Modello_CE!$D$363:$D$373,0))),"",(INDEX(Modello_CE!$E$363:$E$373,MATCH(C179,Modello_CE!$D$363:$D$373,0)))))</f>
        <v/>
      </c>
      <c r="E179" s="49"/>
      <c r="F179" s="50"/>
      <c r="G179" s="51"/>
    </row>
    <row r="180" spans="1:7" ht="36.75" customHeight="1" x14ac:dyDescent="0.2">
      <c r="A180" s="297" t="str">
        <f>IF(C180="","",IF(ISERROR(MATCH(C180,Modello_CE!$D$443:$D$452,0)),"codice non valido",""))</f>
        <v/>
      </c>
      <c r="B180" s="299"/>
      <c r="C180" s="6"/>
      <c r="D180" s="48" t="str">
        <f>IF(C180="","",IF(ISERROR(INDEX(Modello_CE!$E$363:$E$373,MATCH(C180,Modello_CE!$D$363:$D$373,0))),"",(INDEX(Modello_CE!$E$363:$E$373,MATCH(C180,Modello_CE!$D$363:$D$373,0)))))</f>
        <v/>
      </c>
      <c r="E180" s="49"/>
      <c r="F180" s="50"/>
      <c r="G180" s="51"/>
    </row>
    <row r="181" spans="1:7" ht="36.75" customHeight="1" x14ac:dyDescent="0.2">
      <c r="A181" s="297" t="str">
        <f>IF(C181="","",IF(ISERROR(MATCH(C181,Modello_CE!$D$443:$D$452,0)),"codice non valido",""))</f>
        <v/>
      </c>
      <c r="B181" s="299"/>
      <c r="C181" s="6"/>
      <c r="D181" s="48" t="str">
        <f>IF(C181="","",IF(ISERROR(INDEX(Modello_CE!$E$363:$E$373,MATCH(C181,Modello_CE!$D$363:$D$373,0))),"",(INDEX(Modello_CE!$E$363:$E$373,MATCH(C181,Modello_CE!$D$363:$D$373,0)))))</f>
        <v/>
      </c>
      <c r="E181" s="49"/>
      <c r="F181" s="50"/>
      <c r="G181" s="51"/>
    </row>
    <row r="182" spans="1:7" ht="36.75" customHeight="1" x14ac:dyDescent="0.2">
      <c r="A182" s="297" t="str">
        <f>IF(C182="","",IF(ISERROR(MATCH(C182,Modello_CE!$D$443:$D$452,0)),"codice non valido",""))</f>
        <v/>
      </c>
      <c r="B182" s="299"/>
      <c r="C182" s="6"/>
      <c r="D182" s="48" t="str">
        <f>IF(C182="","",IF(ISERROR(INDEX(Modello_CE!$E$363:$E$373,MATCH(C182,Modello_CE!$D$363:$D$373,0))),"",(INDEX(Modello_CE!$E$363:$E$373,MATCH(C182,Modello_CE!$D$363:$D$373,0)))))</f>
        <v/>
      </c>
      <c r="E182" s="49"/>
      <c r="F182" s="50"/>
      <c r="G182" s="51"/>
    </row>
    <row r="183" spans="1:7" ht="36.75" customHeight="1" x14ac:dyDescent="0.2">
      <c r="A183" s="297" t="str">
        <f>IF(C183="","",IF(ISERROR(MATCH(C183,Modello_CE!$D$443:$D$452,0)),"codice non valido",""))</f>
        <v/>
      </c>
      <c r="B183" s="299"/>
      <c r="C183" s="6"/>
      <c r="D183" s="48" t="str">
        <f>IF(C183="","",IF(ISERROR(INDEX(Modello_CE!$E$363:$E$373,MATCH(C183,Modello_CE!$D$363:$D$373,0))),"",(INDEX(Modello_CE!$E$363:$E$373,MATCH(C183,Modello_CE!$D$363:$D$373,0)))))</f>
        <v/>
      </c>
      <c r="E183" s="49"/>
      <c r="F183" s="50"/>
      <c r="G183" s="51"/>
    </row>
    <row r="184" spans="1:7" ht="36.75" customHeight="1" x14ac:dyDescent="0.2">
      <c r="A184" s="297" t="str">
        <f>IF(C184="","",IF(ISERROR(MATCH(C184,Modello_CE!$D$443:$D$452,0)),"codice non valido",""))</f>
        <v/>
      </c>
      <c r="B184" s="299"/>
      <c r="C184" s="6"/>
      <c r="D184" s="48" t="str">
        <f>IF(C184="","",IF(ISERROR(INDEX(Modello_CE!$E$363:$E$373,MATCH(C184,Modello_CE!$D$363:$D$373,0))),"",(INDEX(Modello_CE!$E$363:$E$373,MATCH(C184,Modello_CE!$D$363:$D$373,0)))))</f>
        <v/>
      </c>
      <c r="E184" s="49"/>
      <c r="F184" s="50"/>
      <c r="G184" s="51"/>
    </row>
    <row r="185" spans="1:7" ht="36.75" customHeight="1" x14ac:dyDescent="0.2">
      <c r="A185" s="297" t="str">
        <f>IF(C185="","",IF(ISERROR(MATCH(C185,Modello_CE!$D$443:$D$452,0)),"codice non valido",""))</f>
        <v/>
      </c>
      <c r="B185" s="299"/>
      <c r="C185" s="6"/>
      <c r="D185" s="48" t="str">
        <f>IF(C185="","",IF(ISERROR(INDEX(Modello_CE!$E$363:$E$373,MATCH(C185,Modello_CE!$D$363:$D$373,0))),"",(INDEX(Modello_CE!$E$363:$E$373,MATCH(C185,Modello_CE!$D$363:$D$373,0)))))</f>
        <v/>
      </c>
      <c r="E185" s="49"/>
      <c r="F185" s="50"/>
      <c r="G185" s="51"/>
    </row>
    <row r="186" spans="1:7" ht="36.75" customHeight="1" x14ac:dyDescent="0.2">
      <c r="A186" s="297" t="str">
        <f>IF(C186="","",IF(ISERROR(MATCH(C186,Modello_CE!$D$443:$D$452,0)),"codice non valido",""))</f>
        <v/>
      </c>
      <c r="B186" s="299"/>
      <c r="C186" s="6"/>
      <c r="D186" s="48" t="str">
        <f>IF(C186="","",IF(ISERROR(INDEX(Modello_CE!$E$363:$E$373,MATCH(C186,Modello_CE!$D$363:$D$373,0))),"",(INDEX(Modello_CE!$E$363:$E$373,MATCH(C186,Modello_CE!$D$363:$D$373,0)))))</f>
        <v/>
      </c>
      <c r="E186" s="49"/>
      <c r="F186" s="50"/>
      <c r="G186" s="51"/>
    </row>
    <row r="187" spans="1:7" ht="36.75" customHeight="1" x14ac:dyDescent="0.2">
      <c r="A187" s="297" t="str">
        <f>IF(C187="","",IF(ISERROR(MATCH(C187,Modello_CE!$D$443:$D$452,0)),"codice non valido",""))</f>
        <v/>
      </c>
      <c r="B187" s="299"/>
      <c r="C187" s="6"/>
      <c r="D187" s="48" t="str">
        <f>IF(C187="","",IF(ISERROR(INDEX(Modello_CE!$E$363:$E$373,MATCH(C187,Modello_CE!$D$363:$D$373,0))),"",(INDEX(Modello_CE!$E$363:$E$373,MATCH(C187,Modello_CE!$D$363:$D$373,0)))))</f>
        <v/>
      </c>
      <c r="E187" s="49"/>
      <c r="F187" s="50"/>
      <c r="G187" s="51"/>
    </row>
    <row r="188" spans="1:7" ht="36.75" customHeight="1" x14ac:dyDescent="0.2">
      <c r="A188" s="297" t="str">
        <f>IF(C188="","",IF(ISERROR(MATCH(C188,Modello_CE!$D$443:$D$452,0)),"codice non valido",""))</f>
        <v/>
      </c>
      <c r="B188" s="299"/>
      <c r="C188" s="6"/>
      <c r="D188" s="48" t="str">
        <f>IF(C188="","",IF(ISERROR(INDEX(Modello_CE!$E$363:$E$373,MATCH(C188,Modello_CE!$D$363:$D$373,0))),"",(INDEX(Modello_CE!$E$363:$E$373,MATCH(C188,Modello_CE!$D$363:$D$373,0)))))</f>
        <v/>
      </c>
      <c r="E188" s="49"/>
      <c r="F188" s="50"/>
      <c r="G188" s="51"/>
    </row>
    <row r="189" spans="1:7" ht="36.75" customHeight="1" x14ac:dyDescent="0.2">
      <c r="A189" s="297" t="str">
        <f>IF(C189="","",IF(ISERROR(MATCH(C189,Modello_CE!$D$443:$D$452,0)),"codice non valido",""))</f>
        <v/>
      </c>
      <c r="B189" s="299"/>
      <c r="C189" s="6"/>
      <c r="D189" s="48" t="str">
        <f>IF(C189="","",IF(ISERROR(INDEX(Modello_CE!$E$363:$E$373,MATCH(C189,Modello_CE!$D$363:$D$373,0))),"",(INDEX(Modello_CE!$E$363:$E$373,MATCH(C189,Modello_CE!$D$363:$D$373,0)))))</f>
        <v/>
      </c>
      <c r="E189" s="49"/>
      <c r="F189" s="50"/>
      <c r="G189" s="51"/>
    </row>
    <row r="190" spans="1:7" ht="36.75" customHeight="1" x14ac:dyDescent="0.2">
      <c r="A190" s="297" t="str">
        <f>IF(C190="","",IF(ISERROR(MATCH(C190,Modello_CE!$D$443:$D$452,0)),"codice non valido",""))</f>
        <v/>
      </c>
      <c r="B190" s="299"/>
      <c r="C190" s="6"/>
      <c r="D190" s="48" t="str">
        <f>IF(C190="","",IF(ISERROR(INDEX(Modello_CE!$E$363:$E$373,MATCH(C190,Modello_CE!$D$363:$D$373,0))),"",(INDEX(Modello_CE!$E$363:$E$373,MATCH(C190,Modello_CE!$D$363:$D$373,0)))))</f>
        <v/>
      </c>
      <c r="E190" s="49"/>
      <c r="F190" s="50"/>
      <c r="G190" s="51"/>
    </row>
    <row r="191" spans="1:7" ht="36.75" customHeight="1" x14ac:dyDescent="0.2">
      <c r="A191" s="297" t="str">
        <f>IF(C191="","",IF(ISERROR(MATCH(C191,Modello_CE!$D$443:$D$452,0)),"codice non valido",""))</f>
        <v/>
      </c>
      <c r="B191" s="299"/>
      <c r="C191" s="6"/>
      <c r="D191" s="48" t="str">
        <f>IF(C191="","",IF(ISERROR(INDEX(Modello_CE!$E$363:$E$373,MATCH(C191,Modello_CE!$D$363:$D$373,0))),"",(INDEX(Modello_CE!$E$363:$E$373,MATCH(C191,Modello_CE!$D$363:$D$373,0)))))</f>
        <v/>
      </c>
      <c r="E191" s="49"/>
      <c r="F191" s="50"/>
      <c r="G191" s="51"/>
    </row>
    <row r="192" spans="1:7" ht="36.75" customHeight="1" x14ac:dyDescent="0.2">
      <c r="A192" s="297" t="str">
        <f>IF(C192="","",IF(ISERROR(MATCH(C192,Modello_CE!$D$443:$D$452,0)),"codice non valido",""))</f>
        <v/>
      </c>
      <c r="B192" s="299"/>
      <c r="C192" s="6"/>
      <c r="D192" s="48" t="str">
        <f>IF(C192="","",IF(ISERROR(INDEX(Modello_CE!$E$363:$E$373,MATCH(C192,Modello_CE!$D$363:$D$373,0))),"",(INDEX(Modello_CE!$E$363:$E$373,MATCH(C192,Modello_CE!$D$363:$D$373,0)))))</f>
        <v/>
      </c>
      <c r="E192" s="49"/>
      <c r="F192" s="50"/>
      <c r="G192" s="51"/>
    </row>
    <row r="193" spans="1:7" ht="36.75" customHeight="1" x14ac:dyDescent="0.2">
      <c r="A193" s="297" t="str">
        <f>IF(C193="","",IF(ISERROR(MATCH(C193,Modello_CE!$D$443:$D$452,0)),"codice non valido",""))</f>
        <v/>
      </c>
      <c r="B193" s="299"/>
      <c r="C193" s="6"/>
      <c r="D193" s="48" t="str">
        <f>IF(C193="","",IF(ISERROR(INDEX(Modello_CE!$E$363:$E$373,MATCH(C193,Modello_CE!$D$363:$D$373,0))),"",(INDEX(Modello_CE!$E$363:$E$373,MATCH(C193,Modello_CE!$D$363:$D$373,0)))))</f>
        <v/>
      </c>
      <c r="E193" s="49"/>
      <c r="F193" s="50"/>
      <c r="G193" s="51"/>
    </row>
    <row r="194" spans="1:7" ht="36.75" customHeight="1" x14ac:dyDescent="0.2">
      <c r="A194" s="297" t="str">
        <f>IF(C194="","",IF(ISERROR(MATCH(C194,Modello_CE!$D$443:$D$452,0)),"codice non valido",""))</f>
        <v/>
      </c>
      <c r="B194" s="299"/>
      <c r="C194" s="6"/>
      <c r="D194" s="48" t="str">
        <f>IF(C194="","",IF(ISERROR(INDEX(Modello_CE!$E$363:$E$373,MATCH(C194,Modello_CE!$D$363:$D$373,0))),"",(INDEX(Modello_CE!$E$363:$E$373,MATCH(C194,Modello_CE!$D$363:$D$373,0)))))</f>
        <v/>
      </c>
      <c r="E194" s="49"/>
      <c r="F194" s="50"/>
      <c r="G194" s="51"/>
    </row>
    <row r="195" spans="1:7" ht="36.75" customHeight="1" x14ac:dyDescent="0.2">
      <c r="A195" s="297" t="str">
        <f>IF(C195="","",IF(ISERROR(MATCH(C195,Modello_CE!$D$443:$D$452,0)),"codice non valido",""))</f>
        <v/>
      </c>
      <c r="B195" s="299"/>
      <c r="C195" s="6"/>
      <c r="D195" s="48" t="str">
        <f>IF(C195="","",IF(ISERROR(INDEX(Modello_CE!$E$363:$E$373,MATCH(C195,Modello_CE!$D$363:$D$373,0))),"",(INDEX(Modello_CE!$E$363:$E$373,MATCH(C195,Modello_CE!$D$363:$D$373,0)))))</f>
        <v/>
      </c>
      <c r="E195" s="49"/>
      <c r="F195" s="50"/>
      <c r="G195" s="51"/>
    </row>
    <row r="196" spans="1:7" ht="36.75" customHeight="1" x14ac:dyDescent="0.2">
      <c r="A196" s="297" t="str">
        <f>IF(C196="","",IF(ISERROR(MATCH(C196,Modello_CE!$D$443:$D$452,0)),"codice non valido",""))</f>
        <v/>
      </c>
      <c r="B196" s="299"/>
      <c r="C196" s="6"/>
      <c r="D196" s="48" t="str">
        <f>IF(C196="","",IF(ISERROR(INDEX(Modello_CE!$E$363:$E$373,MATCH(C196,Modello_CE!$D$363:$D$373,0))),"",(INDEX(Modello_CE!$E$363:$E$373,MATCH(C196,Modello_CE!$D$363:$D$373,0)))))</f>
        <v/>
      </c>
      <c r="E196" s="49"/>
      <c r="F196" s="50"/>
      <c r="G196" s="51"/>
    </row>
    <row r="197" spans="1:7" ht="36.75" customHeight="1" x14ac:dyDescent="0.2">
      <c r="A197" s="297" t="str">
        <f>IF(C197="","",IF(ISERROR(MATCH(C197,Modello_CE!$D$443:$D$452,0)),"codice non valido",""))</f>
        <v/>
      </c>
      <c r="B197" s="299"/>
      <c r="C197" s="6"/>
      <c r="D197" s="48" t="str">
        <f>IF(C197="","",IF(ISERROR(INDEX(Modello_CE!$E$363:$E$373,MATCH(C197,Modello_CE!$D$363:$D$373,0))),"",(INDEX(Modello_CE!$E$363:$E$373,MATCH(C197,Modello_CE!$D$363:$D$373,0)))))</f>
        <v/>
      </c>
      <c r="E197" s="49"/>
      <c r="F197" s="50"/>
      <c r="G197" s="51"/>
    </row>
    <row r="198" spans="1:7" ht="36.75" customHeight="1" x14ac:dyDescent="0.2">
      <c r="A198" s="297" t="str">
        <f>IF(C198="","",IF(ISERROR(MATCH(C198,Modello_CE!$D$443:$D$452,0)),"codice non valido",""))</f>
        <v/>
      </c>
      <c r="B198" s="299"/>
      <c r="C198" s="6"/>
      <c r="D198" s="48" t="str">
        <f>IF(C198="","",IF(ISERROR(INDEX(Modello_CE!$E$363:$E$373,MATCH(C198,Modello_CE!$D$363:$D$373,0))),"",(INDEX(Modello_CE!$E$363:$E$373,MATCH(C198,Modello_CE!$D$363:$D$373,0)))))</f>
        <v/>
      </c>
      <c r="E198" s="49"/>
      <c r="F198" s="50"/>
      <c r="G198" s="51"/>
    </row>
    <row r="199" spans="1:7" ht="36.75" customHeight="1" x14ac:dyDescent="0.2">
      <c r="A199" s="297" t="str">
        <f>IF(C199="","",IF(ISERROR(MATCH(C199,Modello_CE!$D$443:$D$452,0)),"codice non valido",""))</f>
        <v/>
      </c>
      <c r="B199" s="299"/>
      <c r="C199" s="6"/>
      <c r="D199" s="48" t="str">
        <f>IF(C199="","",IF(ISERROR(INDEX(Modello_CE!$E$363:$E$373,MATCH(C199,Modello_CE!$D$363:$D$373,0))),"",(INDEX(Modello_CE!$E$363:$E$373,MATCH(C199,Modello_CE!$D$363:$D$373,0)))))</f>
        <v/>
      </c>
      <c r="E199" s="49"/>
      <c r="F199" s="50"/>
      <c r="G199" s="51"/>
    </row>
    <row r="200" spans="1:7" ht="36.75" customHeight="1" x14ac:dyDescent="0.2">
      <c r="A200" s="297" t="str">
        <f>IF(C200="","",IF(ISERROR(MATCH(C200,Modello_CE!$D$443:$D$452,0)),"codice non valido",""))</f>
        <v/>
      </c>
      <c r="B200" s="299"/>
      <c r="C200" s="6"/>
      <c r="D200" s="48" t="str">
        <f>IF(C200="","",IF(ISERROR(INDEX(Modello_CE!$E$363:$E$373,MATCH(C200,Modello_CE!$D$363:$D$373,0))),"",(INDEX(Modello_CE!$E$363:$E$373,MATCH(C200,Modello_CE!$D$363:$D$373,0)))))</f>
        <v/>
      </c>
      <c r="E200" s="49"/>
      <c r="F200" s="50"/>
      <c r="G200" s="51"/>
    </row>
    <row r="201" spans="1:7" ht="36.75" customHeight="1" x14ac:dyDescent="0.2">
      <c r="A201" s="297" t="str">
        <f>IF(C201="","",IF(ISERROR(MATCH(C201,Modello_CE!$D$443:$D$452,0)),"codice non valido",""))</f>
        <v/>
      </c>
      <c r="B201" s="299"/>
      <c r="C201" s="6"/>
      <c r="D201" s="48" t="str">
        <f>IF(C201="","",IF(ISERROR(INDEX(Modello_CE!$E$363:$E$373,MATCH(C201,Modello_CE!$D$363:$D$373,0))),"",(INDEX(Modello_CE!$E$363:$E$373,MATCH(C201,Modello_CE!$D$363:$D$373,0)))))</f>
        <v/>
      </c>
      <c r="E201" s="49"/>
      <c r="F201" s="50"/>
      <c r="G201" s="51"/>
    </row>
    <row r="202" spans="1:7" ht="36.75" customHeight="1" x14ac:dyDescent="0.2">
      <c r="A202" s="297" t="str">
        <f>IF(C202="","",IF(ISERROR(MATCH(C202,Modello_CE!$D$443:$D$452,0)),"codice non valido",""))</f>
        <v/>
      </c>
      <c r="B202" s="299"/>
      <c r="C202" s="6"/>
      <c r="D202" s="48" t="str">
        <f>IF(C202="","",IF(ISERROR(INDEX(Modello_CE!$E$363:$E$373,MATCH(C202,Modello_CE!$D$363:$D$373,0))),"",(INDEX(Modello_CE!$E$363:$E$373,MATCH(C202,Modello_CE!$D$363:$D$373,0)))))</f>
        <v/>
      </c>
      <c r="E202" s="49"/>
      <c r="F202" s="50"/>
      <c r="G202" s="51"/>
    </row>
    <row r="203" spans="1:7" ht="36.75" customHeight="1" x14ac:dyDescent="0.2">
      <c r="A203" s="297" t="str">
        <f>IF(C203="","",IF(ISERROR(MATCH(C203,Modello_CE!$D$443:$D$452,0)),"codice non valido",""))</f>
        <v/>
      </c>
      <c r="B203" s="299"/>
      <c r="C203" s="6"/>
      <c r="D203" s="48" t="str">
        <f>IF(C203="","",IF(ISERROR(INDEX(Modello_CE!$E$363:$E$373,MATCH(C203,Modello_CE!$D$363:$D$373,0))),"",(INDEX(Modello_CE!$E$363:$E$373,MATCH(C203,Modello_CE!$D$363:$D$373,0)))))</f>
        <v/>
      </c>
      <c r="E203" s="49"/>
      <c r="F203" s="50"/>
      <c r="G203" s="51"/>
    </row>
    <row r="204" spans="1:7" ht="36.75" customHeight="1" x14ac:dyDescent="0.2">
      <c r="A204" s="297" t="str">
        <f>IF(C204="","",IF(ISERROR(MATCH(C204,Modello_CE!$D$443:$D$452,0)),"codice non valido",""))</f>
        <v/>
      </c>
      <c r="B204" s="299"/>
      <c r="C204" s="6"/>
      <c r="D204" s="48" t="str">
        <f>IF(C204="","",IF(ISERROR(INDEX(Modello_CE!$E$363:$E$373,MATCH(C204,Modello_CE!$D$363:$D$373,0))),"",(INDEX(Modello_CE!$E$363:$E$373,MATCH(C204,Modello_CE!$D$363:$D$373,0)))))</f>
        <v/>
      </c>
      <c r="E204" s="49"/>
      <c r="F204" s="50"/>
      <c r="G204" s="51"/>
    </row>
    <row r="205" spans="1:7" ht="36.75" customHeight="1" x14ac:dyDescent="0.2">
      <c r="A205" s="297" t="str">
        <f>IF(C205="","",IF(ISERROR(MATCH(C205,Modello_CE!$D$443:$D$452,0)),"codice non valido",""))</f>
        <v/>
      </c>
      <c r="B205" s="299"/>
      <c r="C205" s="6"/>
      <c r="D205" s="48" t="str">
        <f>IF(C205="","",IF(ISERROR(INDEX(Modello_CE!$E$363:$E$373,MATCH(C205,Modello_CE!$D$363:$D$373,0))),"",(INDEX(Modello_CE!$E$363:$E$373,MATCH(C205,Modello_CE!$D$363:$D$373,0)))))</f>
        <v/>
      </c>
      <c r="E205" s="49"/>
      <c r="F205" s="50"/>
      <c r="G205" s="51"/>
    </row>
    <row r="206" spans="1:7" ht="36.75" customHeight="1" x14ac:dyDescent="0.2">
      <c r="A206" s="297" t="str">
        <f>IF(C206="","",IF(ISERROR(MATCH(C206,Modello_CE!$D$443:$D$452,0)),"codice non valido",""))</f>
        <v/>
      </c>
      <c r="B206" s="299"/>
      <c r="C206" s="6"/>
      <c r="D206" s="48" t="str">
        <f>IF(C206="","",IF(ISERROR(INDEX(Modello_CE!$E$363:$E$373,MATCH(C206,Modello_CE!$D$363:$D$373,0))),"",(INDEX(Modello_CE!$E$363:$E$373,MATCH(C206,Modello_CE!$D$363:$D$373,0)))))</f>
        <v/>
      </c>
      <c r="E206" s="49"/>
      <c r="F206" s="50"/>
      <c r="G206" s="51"/>
    </row>
    <row r="207" spans="1:7" ht="36.75" customHeight="1" x14ac:dyDescent="0.2">
      <c r="A207" s="297" t="str">
        <f>IF(C207="","",IF(ISERROR(MATCH(C207,Modello_CE!$D$443:$D$452,0)),"codice non valido",""))</f>
        <v/>
      </c>
      <c r="B207" s="299"/>
      <c r="C207" s="6"/>
      <c r="D207" s="48" t="str">
        <f>IF(C207="","",IF(ISERROR(INDEX(Modello_CE!$E$363:$E$373,MATCH(C207,Modello_CE!$D$363:$D$373,0))),"",(INDEX(Modello_CE!$E$363:$E$373,MATCH(C207,Modello_CE!$D$363:$D$373,0)))))</f>
        <v/>
      </c>
      <c r="E207" s="49"/>
      <c r="F207" s="50"/>
      <c r="G207" s="51"/>
    </row>
    <row r="208" spans="1:7" ht="36.75" customHeight="1" x14ac:dyDescent="0.2">
      <c r="A208" s="297" t="str">
        <f>IF(C208="","",IF(ISERROR(MATCH(C208,Modello_CE!$D$443:$D$452,0)),"codice non valido",""))</f>
        <v/>
      </c>
      <c r="B208" s="299"/>
      <c r="C208" s="6"/>
      <c r="D208" s="48" t="str">
        <f>IF(C208="","",IF(ISERROR(INDEX(Modello_CE!$E$363:$E$373,MATCH(C208,Modello_CE!$D$363:$D$373,0))),"",(INDEX(Modello_CE!$E$363:$E$373,MATCH(C208,Modello_CE!$D$363:$D$373,0)))))</f>
        <v/>
      </c>
      <c r="E208" s="49"/>
      <c r="F208" s="50"/>
      <c r="G208" s="51"/>
    </row>
    <row r="209" spans="1:7" ht="36.75" customHeight="1" x14ac:dyDescent="0.2">
      <c r="A209" s="297" t="str">
        <f>IF(C209="","",IF(ISERROR(MATCH(C209,Modello_CE!$D$443:$D$452,0)),"codice non valido",""))</f>
        <v/>
      </c>
      <c r="B209" s="299"/>
      <c r="C209" s="6"/>
      <c r="D209" s="48" t="str">
        <f>IF(C209="","",IF(ISERROR(INDEX(Modello_CE!$E$363:$E$373,MATCH(C209,Modello_CE!$D$363:$D$373,0))),"",(INDEX(Modello_CE!$E$363:$E$373,MATCH(C209,Modello_CE!$D$363:$D$373,0)))))</f>
        <v/>
      </c>
      <c r="E209" s="49"/>
      <c r="F209" s="50"/>
      <c r="G209" s="51"/>
    </row>
    <row r="210" spans="1:7" ht="36.75" customHeight="1" x14ac:dyDescent="0.2">
      <c r="A210" s="297" t="str">
        <f>IF(C210="","",IF(ISERROR(MATCH(C210,Modello_CE!$D$443:$D$452,0)),"codice non valido",""))</f>
        <v/>
      </c>
      <c r="B210" s="299"/>
      <c r="C210" s="6"/>
      <c r="D210" s="48" t="str">
        <f>IF(C210="","",IF(ISERROR(INDEX(Modello_CE!$E$363:$E$373,MATCH(C210,Modello_CE!$D$363:$D$373,0))),"",(INDEX(Modello_CE!$E$363:$E$373,MATCH(C210,Modello_CE!$D$363:$D$373,0)))))</f>
        <v/>
      </c>
      <c r="E210" s="49"/>
      <c r="F210" s="50"/>
      <c r="G210" s="51"/>
    </row>
    <row r="211" spans="1:7" ht="36.75" customHeight="1" x14ac:dyDescent="0.2">
      <c r="A211" s="297" t="str">
        <f>IF(C211="","",IF(ISERROR(MATCH(C211,Modello_CE!$D$443:$D$452,0)),"codice non valido",""))</f>
        <v/>
      </c>
      <c r="B211" s="299"/>
      <c r="C211" s="6"/>
      <c r="D211" s="48" t="str">
        <f>IF(C211="","",IF(ISERROR(INDEX(Modello_CE!$E$363:$E$373,MATCH(C211,Modello_CE!$D$363:$D$373,0))),"",(INDEX(Modello_CE!$E$363:$E$373,MATCH(C211,Modello_CE!$D$363:$D$373,0)))))</f>
        <v/>
      </c>
      <c r="E211" s="49"/>
      <c r="F211" s="50"/>
      <c r="G211" s="51"/>
    </row>
    <row r="212" spans="1:7" ht="36.75" customHeight="1" x14ac:dyDescent="0.2">
      <c r="A212" s="297" t="str">
        <f>IF(C212="","",IF(ISERROR(MATCH(C212,Modello_CE!$D$443:$D$452,0)),"codice non valido",""))</f>
        <v/>
      </c>
      <c r="B212" s="299"/>
      <c r="C212" s="6"/>
      <c r="D212" s="48" t="str">
        <f>IF(C212="","",IF(ISERROR(INDEX(Modello_CE!$E$363:$E$373,MATCH(C212,Modello_CE!$D$363:$D$373,0))),"",(INDEX(Modello_CE!$E$363:$E$373,MATCH(C212,Modello_CE!$D$363:$D$373,0)))))</f>
        <v/>
      </c>
      <c r="E212" s="49"/>
      <c r="F212" s="50"/>
      <c r="G212" s="51"/>
    </row>
    <row r="213" spans="1:7" ht="36.75" customHeight="1" x14ac:dyDescent="0.2">
      <c r="A213" s="297" t="str">
        <f>IF(C213="","",IF(ISERROR(MATCH(C213,Modello_CE!$D$443:$D$452,0)),"codice non valido",""))</f>
        <v/>
      </c>
      <c r="B213" s="299"/>
      <c r="C213" s="6"/>
      <c r="D213" s="48" t="str">
        <f>IF(C213="","",IF(ISERROR(INDEX(Modello_CE!$E$363:$E$373,MATCH(C213,Modello_CE!$D$363:$D$373,0))),"",(INDEX(Modello_CE!$E$363:$E$373,MATCH(C213,Modello_CE!$D$363:$D$373,0)))))</f>
        <v/>
      </c>
      <c r="E213" s="49"/>
      <c r="F213" s="50"/>
      <c r="G213" s="51"/>
    </row>
    <row r="214" spans="1:7" ht="36.75" customHeight="1" x14ac:dyDescent="0.2">
      <c r="A214" s="297" t="str">
        <f>IF(C214="","",IF(ISERROR(MATCH(C214,Modello_CE!$D$443:$D$452,0)),"codice non valido",""))</f>
        <v/>
      </c>
      <c r="B214" s="299"/>
      <c r="C214" s="6"/>
      <c r="D214" s="48" t="str">
        <f>IF(C214="","",IF(ISERROR(INDEX(Modello_CE!$E$363:$E$373,MATCH(C214,Modello_CE!$D$363:$D$373,0))),"",(INDEX(Modello_CE!$E$363:$E$373,MATCH(C214,Modello_CE!$D$363:$D$373,0)))))</f>
        <v/>
      </c>
      <c r="E214" s="49"/>
      <c r="F214" s="50"/>
      <c r="G214" s="51"/>
    </row>
    <row r="215" spans="1:7" ht="36.75" customHeight="1" x14ac:dyDescent="0.2">
      <c r="A215" s="297" t="str">
        <f>IF(C215="","",IF(ISERROR(MATCH(C215,Modello_CE!$D$443:$D$452,0)),"codice non valido",""))</f>
        <v/>
      </c>
      <c r="B215" s="299"/>
      <c r="C215" s="6"/>
      <c r="D215" s="48" t="str">
        <f>IF(C215="","",IF(ISERROR(INDEX(Modello_CE!$E$363:$E$373,MATCH(C215,Modello_CE!$D$363:$D$373,0))),"",(INDEX(Modello_CE!$E$363:$E$373,MATCH(C215,Modello_CE!$D$363:$D$373,0)))))</f>
        <v/>
      </c>
      <c r="E215" s="49"/>
      <c r="F215" s="50"/>
      <c r="G215" s="51"/>
    </row>
    <row r="216" spans="1:7" ht="36.75" customHeight="1" x14ac:dyDescent="0.2">
      <c r="A216" s="297" t="str">
        <f>IF(C216="","",IF(ISERROR(MATCH(C216,Modello_CE!$D$443:$D$452,0)),"codice non valido",""))</f>
        <v/>
      </c>
      <c r="B216" s="299"/>
      <c r="C216" s="6"/>
      <c r="D216" s="48" t="str">
        <f>IF(C216="","",IF(ISERROR(INDEX(Modello_CE!$E$363:$E$373,MATCH(C216,Modello_CE!$D$363:$D$373,0))),"",(INDEX(Modello_CE!$E$363:$E$373,MATCH(C216,Modello_CE!$D$363:$D$373,0)))))</f>
        <v/>
      </c>
      <c r="E216" s="49"/>
      <c r="F216" s="50"/>
      <c r="G216" s="51"/>
    </row>
    <row r="217" spans="1:7" ht="36.75" customHeight="1" x14ac:dyDescent="0.2">
      <c r="A217" s="297" t="str">
        <f>IF(C217="","",IF(ISERROR(MATCH(C217,Modello_CE!$D$443:$D$452,0)),"codice non valido",""))</f>
        <v/>
      </c>
      <c r="B217" s="299"/>
      <c r="C217" s="6"/>
      <c r="D217" s="48" t="str">
        <f>IF(C217="","",IF(ISERROR(INDEX(Modello_CE!$E$363:$E$373,MATCH(C217,Modello_CE!$D$363:$D$373,0))),"",(INDEX(Modello_CE!$E$363:$E$373,MATCH(C217,Modello_CE!$D$363:$D$373,0)))))</f>
        <v/>
      </c>
      <c r="E217" s="49"/>
      <c r="F217" s="50"/>
      <c r="G217" s="51"/>
    </row>
    <row r="218" spans="1:7" ht="36.75" customHeight="1" x14ac:dyDescent="0.2">
      <c r="A218" s="297" t="str">
        <f>IF(C218="","",IF(ISERROR(MATCH(C218,Modello_CE!$D$443:$D$452,0)),"codice non valido",""))</f>
        <v/>
      </c>
      <c r="B218" s="299"/>
      <c r="C218" s="6"/>
      <c r="D218" s="48" t="str">
        <f>IF(C218="","",IF(ISERROR(INDEX(Modello_CE!$E$363:$E$373,MATCH(C218,Modello_CE!$D$363:$D$373,0))),"",(INDEX(Modello_CE!$E$363:$E$373,MATCH(C218,Modello_CE!$D$363:$D$373,0)))))</f>
        <v/>
      </c>
      <c r="E218" s="49"/>
      <c r="F218" s="50"/>
      <c r="G218" s="51"/>
    </row>
    <row r="219" spans="1:7" ht="36.75" customHeight="1" x14ac:dyDescent="0.2">
      <c r="A219" s="297" t="str">
        <f>IF(C219="","",IF(ISERROR(MATCH(C219,Modello_CE!$D$443:$D$452,0)),"codice non valido",""))</f>
        <v/>
      </c>
      <c r="B219" s="299"/>
      <c r="C219" s="6"/>
      <c r="D219" s="48" t="str">
        <f>IF(C219="","",IF(ISERROR(INDEX(Modello_CE!$E$363:$E$373,MATCH(C219,Modello_CE!$D$363:$D$373,0))),"",(INDEX(Modello_CE!$E$363:$E$373,MATCH(C219,Modello_CE!$D$363:$D$373,0)))))</f>
        <v/>
      </c>
      <c r="E219" s="49"/>
      <c r="F219" s="50"/>
      <c r="G219" s="51"/>
    </row>
    <row r="220" spans="1:7" ht="36.75" customHeight="1" x14ac:dyDescent="0.2">
      <c r="A220" s="297" t="str">
        <f>IF(C220="","",IF(ISERROR(MATCH(C220,Modello_CE!$D$443:$D$452,0)),"codice non valido",""))</f>
        <v/>
      </c>
      <c r="B220" s="299"/>
      <c r="C220" s="6"/>
      <c r="D220" s="48" t="str">
        <f>IF(C220="","",IF(ISERROR(INDEX(Modello_CE!$E$363:$E$373,MATCH(C220,Modello_CE!$D$363:$D$373,0))),"",(INDEX(Modello_CE!$E$363:$E$373,MATCH(C220,Modello_CE!$D$363:$D$373,0)))))</f>
        <v/>
      </c>
      <c r="E220" s="49"/>
      <c r="F220" s="50"/>
      <c r="G220" s="51"/>
    </row>
    <row r="221" spans="1:7" ht="36.75" customHeight="1" x14ac:dyDescent="0.2">
      <c r="A221" s="297" t="str">
        <f>IF(C221="","",IF(ISERROR(MATCH(C221,Modello_CE!$D$443:$D$452,0)),"codice non valido",""))</f>
        <v/>
      </c>
      <c r="B221" s="299"/>
      <c r="C221" s="6"/>
      <c r="D221" s="48" t="str">
        <f>IF(C221="","",IF(ISERROR(INDEX(Modello_CE!$E$363:$E$373,MATCH(C221,Modello_CE!$D$363:$D$373,0))),"",(INDEX(Modello_CE!$E$363:$E$373,MATCH(C221,Modello_CE!$D$363:$D$373,0)))))</f>
        <v/>
      </c>
      <c r="E221" s="49"/>
      <c r="F221" s="50"/>
      <c r="G221" s="51"/>
    </row>
    <row r="222" spans="1:7" ht="36.75" customHeight="1" x14ac:dyDescent="0.2">
      <c r="A222" s="297" t="str">
        <f>IF(C222="","",IF(ISERROR(MATCH(C222,Modello_CE!$D$443:$D$452,0)),"codice non valido",""))</f>
        <v/>
      </c>
      <c r="B222" s="299"/>
      <c r="C222" s="6"/>
      <c r="D222" s="48" t="str">
        <f>IF(C222="","",IF(ISERROR(INDEX(Modello_CE!$E$363:$E$373,MATCH(C222,Modello_CE!$D$363:$D$373,0))),"",(INDEX(Modello_CE!$E$363:$E$373,MATCH(C222,Modello_CE!$D$363:$D$373,0)))))</f>
        <v/>
      </c>
      <c r="E222" s="49"/>
      <c r="F222" s="50"/>
      <c r="G222" s="51"/>
    </row>
    <row r="223" spans="1:7" ht="36.75" customHeight="1" x14ac:dyDescent="0.2">
      <c r="A223" s="297" t="str">
        <f>IF(C223="","",IF(ISERROR(MATCH(C223,Modello_CE!$D$443:$D$452,0)),"codice non valido",""))</f>
        <v/>
      </c>
      <c r="B223" s="299"/>
      <c r="C223" s="6"/>
      <c r="D223" s="48" t="str">
        <f>IF(C223="","",IF(ISERROR(INDEX(Modello_CE!$E$363:$E$373,MATCH(C223,Modello_CE!$D$363:$D$373,0))),"",(INDEX(Modello_CE!$E$363:$E$373,MATCH(C223,Modello_CE!$D$363:$D$373,0)))))</f>
        <v/>
      </c>
      <c r="E223" s="49"/>
      <c r="F223" s="50"/>
      <c r="G223" s="51"/>
    </row>
    <row r="224" spans="1:7" ht="36.75" customHeight="1" x14ac:dyDescent="0.2">
      <c r="A224" s="297" t="str">
        <f>IF(C224="","",IF(ISERROR(MATCH(C224,Modello_CE!$D$443:$D$452,0)),"codice non valido",""))</f>
        <v/>
      </c>
      <c r="B224" s="299"/>
      <c r="C224" s="6"/>
      <c r="D224" s="48" t="str">
        <f>IF(C224="","",IF(ISERROR(INDEX(Modello_CE!$E$363:$E$373,MATCH(C224,Modello_CE!$D$363:$D$373,0))),"",(INDEX(Modello_CE!$E$363:$E$373,MATCH(C224,Modello_CE!$D$363:$D$373,0)))))</f>
        <v/>
      </c>
      <c r="E224" s="49"/>
      <c r="F224" s="50"/>
      <c r="G224" s="51"/>
    </row>
    <row r="225" spans="1:7" ht="36.75" customHeight="1" x14ac:dyDescent="0.2">
      <c r="A225" s="297" t="str">
        <f>IF(C225="","",IF(ISERROR(MATCH(C225,Modello_CE!$D$443:$D$452,0)),"codice non valido",""))</f>
        <v/>
      </c>
      <c r="B225" s="299"/>
      <c r="C225" s="6"/>
      <c r="D225" s="48" t="str">
        <f>IF(C225="","",IF(ISERROR(INDEX(Modello_CE!$E$363:$E$373,MATCH(C225,Modello_CE!$D$363:$D$373,0))),"",(INDEX(Modello_CE!$E$363:$E$373,MATCH(C225,Modello_CE!$D$363:$D$373,0)))))</f>
        <v/>
      </c>
      <c r="E225" s="49"/>
      <c r="F225" s="50"/>
      <c r="G225" s="51"/>
    </row>
    <row r="226" spans="1:7" ht="36.75" customHeight="1" x14ac:dyDescent="0.2">
      <c r="A226" s="297" t="str">
        <f>IF(C226="","",IF(ISERROR(MATCH(C226,Modello_CE!$D$443:$D$452,0)),"codice non valido",""))</f>
        <v/>
      </c>
      <c r="B226" s="299"/>
      <c r="C226" s="6"/>
      <c r="D226" s="48" t="str">
        <f>IF(C226="","",IF(ISERROR(INDEX(Modello_CE!$E$363:$E$373,MATCH(C226,Modello_CE!$D$363:$D$373,0))),"",(INDEX(Modello_CE!$E$363:$E$373,MATCH(C226,Modello_CE!$D$363:$D$373,0)))))</f>
        <v/>
      </c>
      <c r="E226" s="49"/>
      <c r="F226" s="50"/>
      <c r="G226" s="51"/>
    </row>
    <row r="227" spans="1:7" ht="36.75" customHeight="1" x14ac:dyDescent="0.2">
      <c r="A227" s="297" t="str">
        <f>IF(C227="","",IF(ISERROR(MATCH(C227,Modello_CE!$D$443:$D$452,0)),"codice non valido",""))</f>
        <v/>
      </c>
      <c r="B227" s="299"/>
      <c r="C227" s="6"/>
      <c r="D227" s="48" t="str">
        <f>IF(C227="","",IF(ISERROR(INDEX(Modello_CE!$E$363:$E$373,MATCH(C227,Modello_CE!$D$363:$D$373,0))),"",(INDEX(Modello_CE!$E$363:$E$373,MATCH(C227,Modello_CE!$D$363:$D$373,0)))))</f>
        <v/>
      </c>
      <c r="E227" s="49"/>
      <c r="F227" s="50"/>
      <c r="G227" s="51"/>
    </row>
    <row r="228" spans="1:7" ht="36.75" customHeight="1" x14ac:dyDescent="0.2">
      <c r="A228" s="297" t="str">
        <f>IF(C228="","",IF(ISERROR(MATCH(C228,Modello_CE!$D$443:$D$452,0)),"codice non valido",""))</f>
        <v/>
      </c>
      <c r="B228" s="299"/>
      <c r="C228" s="6"/>
      <c r="D228" s="48" t="str">
        <f>IF(C228="","",IF(ISERROR(INDEX(Modello_CE!$E$363:$E$373,MATCH(C228,Modello_CE!$D$363:$D$373,0))),"",(INDEX(Modello_CE!$E$363:$E$373,MATCH(C228,Modello_CE!$D$363:$D$373,0)))))</f>
        <v/>
      </c>
      <c r="E228" s="49"/>
      <c r="F228" s="50"/>
      <c r="G228" s="51"/>
    </row>
    <row r="229" spans="1:7" ht="36.75" customHeight="1" x14ac:dyDescent="0.2">
      <c r="A229" s="297" t="str">
        <f>IF(C229="","",IF(ISERROR(MATCH(C229,Modello_CE!$D$443:$D$452,0)),"codice non valido",""))</f>
        <v/>
      </c>
      <c r="B229" s="299"/>
      <c r="C229" s="6"/>
      <c r="D229" s="48" t="str">
        <f>IF(C229="","",IF(ISERROR(INDEX(Modello_CE!$E$363:$E$373,MATCH(C229,Modello_CE!$D$363:$D$373,0))),"",(INDEX(Modello_CE!$E$363:$E$373,MATCH(C229,Modello_CE!$D$363:$D$373,0)))))</f>
        <v/>
      </c>
      <c r="E229" s="49"/>
      <c r="F229" s="50"/>
      <c r="G229" s="51"/>
    </row>
    <row r="230" spans="1:7" ht="36.75" customHeight="1" x14ac:dyDescent="0.2">
      <c r="A230" s="297" t="str">
        <f>IF(C230="","",IF(ISERROR(MATCH(C230,Modello_CE!$D$443:$D$452,0)),"codice non valido",""))</f>
        <v/>
      </c>
      <c r="B230" s="299"/>
      <c r="C230" s="6"/>
      <c r="D230" s="48" t="str">
        <f>IF(C230="","",IF(ISERROR(INDEX(Modello_CE!$E$363:$E$373,MATCH(C230,Modello_CE!$D$363:$D$373,0))),"",(INDEX(Modello_CE!$E$363:$E$373,MATCH(C230,Modello_CE!$D$363:$D$373,0)))))</f>
        <v/>
      </c>
      <c r="E230" s="49"/>
      <c r="F230" s="50"/>
      <c r="G230" s="51"/>
    </row>
    <row r="231" spans="1:7" ht="36.75" customHeight="1" x14ac:dyDescent="0.2">
      <c r="A231" s="297" t="str">
        <f>IF(C231="","",IF(ISERROR(MATCH(C231,Modello_CE!$D$443:$D$452,0)),"codice non valido",""))</f>
        <v/>
      </c>
      <c r="B231" s="299"/>
      <c r="C231" s="6"/>
      <c r="D231" s="48" t="str">
        <f>IF(C231="","",IF(ISERROR(INDEX(Modello_CE!$E$363:$E$373,MATCH(C231,Modello_CE!$D$363:$D$373,0))),"",(INDEX(Modello_CE!$E$363:$E$373,MATCH(C231,Modello_CE!$D$363:$D$373,0)))))</f>
        <v/>
      </c>
      <c r="E231" s="49"/>
      <c r="F231" s="50"/>
      <c r="G231" s="51"/>
    </row>
    <row r="232" spans="1:7" ht="36.75" customHeight="1" x14ac:dyDescent="0.2">
      <c r="A232" s="297" t="str">
        <f>IF(C232="","",IF(ISERROR(MATCH(C232,Modello_CE!$D$443:$D$452,0)),"codice non valido",""))</f>
        <v/>
      </c>
      <c r="B232" s="299"/>
      <c r="C232" s="6"/>
      <c r="D232" s="48" t="str">
        <f>IF(C232="","",IF(ISERROR(INDEX(Modello_CE!$E$363:$E$373,MATCH(C232,Modello_CE!$D$363:$D$373,0))),"",(INDEX(Modello_CE!$E$363:$E$373,MATCH(C232,Modello_CE!$D$363:$D$373,0)))))</f>
        <v/>
      </c>
      <c r="E232" s="49"/>
      <c r="F232" s="50"/>
      <c r="G232" s="51"/>
    </row>
    <row r="233" spans="1:7" ht="36.75" customHeight="1" x14ac:dyDescent="0.2">
      <c r="A233" s="297" t="str">
        <f>IF(C233="","",IF(ISERROR(MATCH(C233,Modello_CE!$D$443:$D$452,0)),"codice non valido",""))</f>
        <v/>
      </c>
      <c r="B233" s="299"/>
      <c r="C233" s="6"/>
      <c r="D233" s="48" t="str">
        <f>IF(C233="","",IF(ISERROR(INDEX(Modello_CE!$E$363:$E$373,MATCH(C233,Modello_CE!$D$363:$D$373,0))),"",(INDEX(Modello_CE!$E$363:$E$373,MATCH(C233,Modello_CE!$D$363:$D$373,0)))))</f>
        <v/>
      </c>
      <c r="E233" s="49"/>
      <c r="F233" s="50"/>
      <c r="G233" s="51"/>
    </row>
    <row r="234" spans="1:7" ht="36.75" customHeight="1" x14ac:dyDescent="0.2">
      <c r="A234" s="297" t="str">
        <f>IF(C234="","",IF(ISERROR(MATCH(C234,Modello_CE!$D$443:$D$452,0)),"codice non valido",""))</f>
        <v/>
      </c>
      <c r="B234" s="299"/>
      <c r="C234" s="6"/>
      <c r="D234" s="48" t="str">
        <f>IF(C234="","",IF(ISERROR(INDEX(Modello_CE!$E$363:$E$373,MATCH(C234,Modello_CE!$D$363:$D$373,0))),"",(INDEX(Modello_CE!$E$363:$E$373,MATCH(C234,Modello_CE!$D$363:$D$373,0)))))</f>
        <v/>
      </c>
      <c r="E234" s="49"/>
      <c r="F234" s="50"/>
      <c r="G234" s="51"/>
    </row>
    <row r="235" spans="1:7" ht="36.75" customHeight="1" x14ac:dyDescent="0.2">
      <c r="A235" s="297" t="str">
        <f>IF(C235="","",IF(ISERROR(MATCH(C235,Modello_CE!$D$443:$D$452,0)),"codice non valido",""))</f>
        <v/>
      </c>
      <c r="B235" s="299"/>
      <c r="C235" s="6"/>
      <c r="D235" s="48" t="str">
        <f>IF(C235="","",IF(ISERROR(INDEX(Modello_CE!$E$363:$E$373,MATCH(C235,Modello_CE!$D$363:$D$373,0))),"",(INDEX(Modello_CE!$E$363:$E$373,MATCH(C235,Modello_CE!$D$363:$D$373,0)))))</f>
        <v/>
      </c>
      <c r="E235" s="49"/>
      <c r="F235" s="50"/>
      <c r="G235" s="51"/>
    </row>
    <row r="236" spans="1:7" ht="36.75" customHeight="1" x14ac:dyDescent="0.2">
      <c r="A236" s="297" t="str">
        <f>IF(C236="","",IF(ISERROR(MATCH(C236,Modello_CE!$D$443:$D$452,0)),"codice non valido",""))</f>
        <v/>
      </c>
      <c r="B236" s="299"/>
      <c r="C236" s="6"/>
      <c r="D236" s="48" t="str">
        <f>IF(C236="","",IF(ISERROR(INDEX(Modello_CE!$E$363:$E$373,MATCH(C236,Modello_CE!$D$363:$D$373,0))),"",(INDEX(Modello_CE!$E$363:$E$373,MATCH(C236,Modello_CE!$D$363:$D$373,0)))))</f>
        <v/>
      </c>
      <c r="E236" s="49"/>
      <c r="F236" s="50"/>
      <c r="G236" s="51"/>
    </row>
    <row r="237" spans="1:7" ht="36.75" customHeight="1" x14ac:dyDescent="0.2">
      <c r="A237" s="297" t="str">
        <f>IF(C237="","",IF(ISERROR(MATCH(C237,Modello_CE!$D$443:$D$452,0)),"codice non valido",""))</f>
        <v/>
      </c>
      <c r="B237" s="299"/>
      <c r="C237" s="6"/>
      <c r="D237" s="48" t="str">
        <f>IF(C237="","",IF(ISERROR(INDEX(Modello_CE!$E$363:$E$373,MATCH(C237,Modello_CE!$D$363:$D$373,0))),"",(INDEX(Modello_CE!$E$363:$E$373,MATCH(C237,Modello_CE!$D$363:$D$373,0)))))</f>
        <v/>
      </c>
      <c r="E237" s="49"/>
      <c r="F237" s="50"/>
      <c r="G237" s="51"/>
    </row>
    <row r="238" spans="1:7" ht="36.75" customHeight="1" x14ac:dyDescent="0.2">
      <c r="A238" s="297" t="str">
        <f>IF(C238="","",IF(ISERROR(MATCH(C238,Modello_CE!$D$443:$D$452,0)),"codice non valido",""))</f>
        <v/>
      </c>
      <c r="B238" s="299"/>
      <c r="C238" s="6"/>
      <c r="D238" s="48" t="str">
        <f>IF(C238="","",IF(ISERROR(INDEX(Modello_CE!$E$363:$E$373,MATCH(C238,Modello_CE!$D$363:$D$373,0))),"",(INDEX(Modello_CE!$E$363:$E$373,MATCH(C238,Modello_CE!$D$363:$D$373,0)))))</f>
        <v/>
      </c>
      <c r="E238" s="49"/>
      <c r="F238" s="50"/>
      <c r="G238" s="51"/>
    </row>
    <row r="239" spans="1:7" ht="36.75" customHeight="1" x14ac:dyDescent="0.2">
      <c r="A239" s="297" t="str">
        <f>IF(C239="","",IF(ISERROR(MATCH(C239,Modello_CE!$D$443:$D$452,0)),"codice non valido",""))</f>
        <v/>
      </c>
      <c r="B239" s="299"/>
      <c r="C239" s="6"/>
      <c r="D239" s="48"/>
      <c r="E239" s="49"/>
      <c r="F239" s="50"/>
      <c r="G239" s="51"/>
    </row>
    <row r="240" spans="1:7" ht="36.75" customHeight="1" x14ac:dyDescent="0.2">
      <c r="A240" s="297" t="str">
        <f>IF(C240="","",IF(ISERROR(MATCH(C240,Modello_CE!$D$363:$D$373,0)),"codice non valido",""))</f>
        <v/>
      </c>
      <c r="B240" s="299"/>
      <c r="C240" s="6"/>
      <c r="D240" s="48"/>
      <c r="E240" s="49"/>
      <c r="F240" s="50"/>
      <c r="G240" s="51"/>
    </row>
    <row r="241" spans="3:7" x14ac:dyDescent="0.2">
      <c r="C241" s="7"/>
      <c r="D241" s="7"/>
      <c r="E241" s="7"/>
      <c r="F241" s="7"/>
      <c r="G241" s="7"/>
    </row>
    <row r="242" spans="3:7" x14ac:dyDescent="0.2">
      <c r="C242" s="7"/>
      <c r="D242" s="7"/>
      <c r="E242" s="7"/>
      <c r="F242" s="7"/>
      <c r="G242" s="7"/>
    </row>
    <row r="243" spans="3:7" x14ac:dyDescent="0.2">
      <c r="C243" s="7"/>
      <c r="D243" s="7"/>
      <c r="E243" s="7"/>
      <c r="F243" s="7"/>
      <c r="G243" s="7"/>
    </row>
    <row r="244" spans="3:7" x14ac:dyDescent="0.2">
      <c r="C244" s="7"/>
      <c r="D244" s="7"/>
      <c r="E244" s="7"/>
      <c r="F244" s="7"/>
      <c r="G244" s="7"/>
    </row>
    <row r="245" spans="3:7" x14ac:dyDescent="0.2">
      <c r="C245" s="7"/>
      <c r="D245" s="7"/>
      <c r="E245" s="7"/>
      <c r="F245" s="7"/>
      <c r="G245" s="7"/>
    </row>
    <row r="246" spans="3:7" x14ac:dyDescent="0.2">
      <c r="C246" s="7"/>
      <c r="D246" s="7"/>
      <c r="E246" s="7"/>
      <c r="F246" s="7"/>
      <c r="G246" s="7"/>
    </row>
    <row r="247" spans="3:7" x14ac:dyDescent="0.2">
      <c r="C247" s="7"/>
      <c r="D247" s="7"/>
      <c r="E247" s="7"/>
      <c r="F247" s="7"/>
      <c r="G247" s="7"/>
    </row>
    <row r="248" spans="3:7" x14ac:dyDescent="0.2">
      <c r="C248" s="7"/>
      <c r="D248" s="7"/>
      <c r="E248" s="7"/>
      <c r="F248" s="7"/>
      <c r="G248" s="7"/>
    </row>
    <row r="249" spans="3:7" x14ac:dyDescent="0.2">
      <c r="C249" s="7"/>
      <c r="D249" s="7"/>
      <c r="E249" s="7"/>
      <c r="F249" s="7"/>
      <c r="G249" s="7"/>
    </row>
    <row r="250" spans="3:7" x14ac:dyDescent="0.2">
      <c r="C250" s="7"/>
      <c r="D250" s="7"/>
      <c r="E250" s="7"/>
      <c r="F250" s="7"/>
      <c r="G250" s="7"/>
    </row>
  </sheetData>
  <mergeCells count="122">
    <mergeCell ref="A240:B240"/>
    <mergeCell ref="A234:B234"/>
    <mergeCell ref="A235:B235"/>
    <mergeCell ref="A236:B236"/>
    <mergeCell ref="A237:B237"/>
    <mergeCell ref="A238:B238"/>
    <mergeCell ref="A239:B239"/>
    <mergeCell ref="A228:B228"/>
    <mergeCell ref="A229:B229"/>
    <mergeCell ref="A230:B230"/>
    <mergeCell ref="A231:B231"/>
    <mergeCell ref="A232:B232"/>
    <mergeCell ref="A233:B233"/>
    <mergeCell ref="A222:B222"/>
    <mergeCell ref="A223:B223"/>
    <mergeCell ref="A224:B224"/>
    <mergeCell ref="A225:B225"/>
    <mergeCell ref="A226:B226"/>
    <mergeCell ref="A227:B227"/>
    <mergeCell ref="A216:B216"/>
    <mergeCell ref="A217:B217"/>
    <mergeCell ref="A218:B218"/>
    <mergeCell ref="A219:B219"/>
    <mergeCell ref="A220:B220"/>
    <mergeCell ref="A221:B221"/>
    <mergeCell ref="A210:B210"/>
    <mergeCell ref="A211:B211"/>
    <mergeCell ref="A212:B212"/>
    <mergeCell ref="A213:B213"/>
    <mergeCell ref="A214:B214"/>
    <mergeCell ref="A215:B215"/>
    <mergeCell ref="A204:B204"/>
    <mergeCell ref="A205:B205"/>
    <mergeCell ref="A206:B206"/>
    <mergeCell ref="A207:B207"/>
    <mergeCell ref="A208:B208"/>
    <mergeCell ref="A209:B209"/>
    <mergeCell ref="A198:B198"/>
    <mergeCell ref="A199:B199"/>
    <mergeCell ref="A200:B200"/>
    <mergeCell ref="A201:B201"/>
    <mergeCell ref="A202:B202"/>
    <mergeCell ref="A203:B203"/>
    <mergeCell ref="A192:B192"/>
    <mergeCell ref="A193:B193"/>
    <mergeCell ref="A194:B194"/>
    <mergeCell ref="A195:B195"/>
    <mergeCell ref="A196:B196"/>
    <mergeCell ref="A197:B197"/>
    <mergeCell ref="A186:B186"/>
    <mergeCell ref="A187:B187"/>
    <mergeCell ref="A188:B188"/>
    <mergeCell ref="A189:B189"/>
    <mergeCell ref="A190:B190"/>
    <mergeCell ref="A191:B191"/>
    <mergeCell ref="A180:B180"/>
    <mergeCell ref="A181:B181"/>
    <mergeCell ref="A182:B182"/>
    <mergeCell ref="A183:B183"/>
    <mergeCell ref="A184:B184"/>
    <mergeCell ref="A185:B185"/>
    <mergeCell ref="A174:B174"/>
    <mergeCell ref="A175:B175"/>
    <mergeCell ref="A176:B176"/>
    <mergeCell ref="A177:B177"/>
    <mergeCell ref="A178:B178"/>
    <mergeCell ref="A179:B179"/>
    <mergeCell ref="A168:B168"/>
    <mergeCell ref="A169:B169"/>
    <mergeCell ref="A170:B170"/>
    <mergeCell ref="A171:B171"/>
    <mergeCell ref="A172:B172"/>
    <mergeCell ref="A173:B173"/>
    <mergeCell ref="A162:B162"/>
    <mergeCell ref="A163:B163"/>
    <mergeCell ref="A164:B164"/>
    <mergeCell ref="A165:B165"/>
    <mergeCell ref="A166:B166"/>
    <mergeCell ref="A167:B167"/>
    <mergeCell ref="A156:B156"/>
    <mergeCell ref="A157:B157"/>
    <mergeCell ref="A158:B158"/>
    <mergeCell ref="A159:B159"/>
    <mergeCell ref="A160:B160"/>
    <mergeCell ref="A161:B161"/>
    <mergeCell ref="A150:B150"/>
    <mergeCell ref="A151:B151"/>
    <mergeCell ref="A152:B152"/>
    <mergeCell ref="A153:B153"/>
    <mergeCell ref="A154:B154"/>
    <mergeCell ref="A155:B155"/>
    <mergeCell ref="A144:B144"/>
    <mergeCell ref="A145:B145"/>
    <mergeCell ref="A146:B146"/>
    <mergeCell ref="A147:B147"/>
    <mergeCell ref="A148:B148"/>
    <mergeCell ref="A149:B149"/>
    <mergeCell ref="A138:B138"/>
    <mergeCell ref="A139:B139"/>
    <mergeCell ref="A140:B140"/>
    <mergeCell ref="A141:B141"/>
    <mergeCell ref="A142:B142"/>
    <mergeCell ref="A143:B143"/>
    <mergeCell ref="A132:B132"/>
    <mergeCell ref="A133:B133"/>
    <mergeCell ref="A134:B134"/>
    <mergeCell ref="A135:B135"/>
    <mergeCell ref="A136:B136"/>
    <mergeCell ref="A137:B137"/>
    <mergeCell ref="C5:G5"/>
    <mergeCell ref="A126:B126"/>
    <mergeCell ref="A127:B127"/>
    <mergeCell ref="A128:B128"/>
    <mergeCell ref="A129:B129"/>
    <mergeCell ref="A130:B130"/>
    <mergeCell ref="A131:B131"/>
    <mergeCell ref="A120:B120"/>
    <mergeCell ref="A121:B121"/>
    <mergeCell ref="A122:B122"/>
    <mergeCell ref="A123:B123"/>
    <mergeCell ref="A124:B124"/>
    <mergeCell ref="A125:B125"/>
  </mergeCells>
  <dataValidations count="2">
    <dataValidation type="decimal" operator="greaterThan" allowBlank="1" showInputMessage="1" showErrorMessage="1" sqref="E7:E119">
      <formula1>-99999999999999900000</formula1>
    </dataValidation>
    <dataValidation type="textLength" operator="equal" allowBlank="1" showInputMessage="1" showErrorMessage="1" sqref="C120:C240">
      <formula1>6</formula1>
    </dataValidation>
  </dataValidations>
  <pageMargins left="0.23622047244094491" right="0.23622047244094491" top="0.74803149606299213" bottom="0.74803149606299213" header="0.31496062992125984" footer="0.31496062992125984"/>
  <pageSetup paperSize="9" scale="75" orientation="portrait" r:id="rId1"/>
  <headerFooter alignWithMargins="0">
    <oddFooter>&amp;LInsussistenze attive&amp;C&amp;P&amp;RConsuntivo 2015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15</vt:i4>
      </vt:variant>
    </vt:vector>
  </HeadingPairs>
  <TitlesOfParts>
    <vt:vector size="15" baseType="lpstr">
      <vt:lpstr>Dati</vt:lpstr>
      <vt:lpstr>Modello_CE</vt:lpstr>
      <vt:lpstr>Modello SP Attivo</vt:lpstr>
      <vt:lpstr>bilancio di verifica SP</vt:lpstr>
      <vt:lpstr>Modello SP Passivo</vt:lpstr>
      <vt:lpstr>Bilancio_di_Verifica </vt:lpstr>
      <vt:lpstr>Gestione_Ordini</vt:lpstr>
      <vt:lpstr>Prospetto_Ricavi_Infragruppo</vt:lpstr>
      <vt:lpstr>Prospetto_Costi_Infragruppo</vt:lpstr>
      <vt:lpstr>Prestazioni_Ospedaliere</vt:lpstr>
      <vt:lpstr>Prestazioni_Specialistiche</vt:lpstr>
      <vt:lpstr>Sopravvenienze_Passive</vt:lpstr>
      <vt:lpstr>Sopravvenienze_Attive</vt:lpstr>
      <vt:lpstr>Insussistenze_Passive</vt:lpstr>
      <vt:lpstr>Insussistenze_Attive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GREF</dc:creator>
  <cp:lastModifiedBy>Enrica</cp:lastModifiedBy>
  <cp:lastPrinted>2016-06-30T15:52:42Z</cp:lastPrinted>
  <dcterms:created xsi:type="dcterms:W3CDTF">2009-02-18T15:39:36Z</dcterms:created>
  <dcterms:modified xsi:type="dcterms:W3CDTF">2016-07-04T07:56:19Z</dcterms:modified>
</cp:coreProperties>
</file>